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60" windowWidth="18795" windowHeight="7935" activeTab="2"/>
  </bookViews>
  <sheets>
    <sheet name="Frais financier" sheetId="1" r:id="rId1"/>
    <sheet name="Frais préfinanacement" sheetId="2" r:id="rId2"/>
    <sheet name="méthodologie" sheetId="3" r:id="rId3"/>
  </sheets>
  <calcPr calcId="125725"/>
</workbook>
</file>

<file path=xl/calcChain.xml><?xml version="1.0" encoding="utf-8"?>
<calcChain xmlns="http://schemas.openxmlformats.org/spreadsheetml/2006/main">
  <c r="E30" i="1"/>
  <c r="K5" i="2"/>
  <c r="AU18"/>
  <c r="AU19"/>
  <c r="AU20"/>
  <c r="AU21"/>
  <c r="AU22"/>
  <c r="AU23"/>
  <c r="AU24"/>
  <c r="AU25"/>
  <c r="AU26"/>
  <c r="AU27"/>
  <c r="AU28"/>
  <c r="AU29"/>
  <c r="AV29" s="1"/>
  <c r="AU30"/>
  <c r="AU31"/>
  <c r="AV31" s="1"/>
  <c r="AU32"/>
  <c r="AU33"/>
  <c r="AV33" s="1"/>
  <c r="AV32"/>
  <c r="AV30"/>
  <c r="AV28"/>
  <c r="AV27"/>
  <c r="AV26"/>
  <c r="AV25"/>
  <c r="AV24"/>
  <c r="AV23"/>
  <c r="AV22"/>
  <c r="AV21"/>
  <c r="AV20"/>
  <c r="AV19"/>
  <c r="AV18"/>
  <c r="C14"/>
  <c r="AS25" s="1"/>
  <c r="C13"/>
  <c r="AT24" s="1"/>
  <c r="C12"/>
  <c r="C25" s="1"/>
  <c r="K4" s="1"/>
  <c r="F9"/>
  <c r="AT31" s="1"/>
  <c r="F8"/>
  <c r="AS33" s="1"/>
  <c r="F7"/>
  <c r="AG33" s="1"/>
  <c r="F6"/>
  <c r="T26" s="1"/>
  <c r="F5"/>
  <c r="I19" s="1"/>
  <c r="F4"/>
  <c r="BK56" i="1"/>
  <c r="BK57"/>
  <c r="BK58"/>
  <c r="BJ58"/>
  <c r="BJ5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8"/>
  <c r="BL17"/>
  <c r="J18"/>
  <c r="C41"/>
  <c r="C14"/>
  <c r="D49"/>
  <c r="E49" s="1"/>
  <c r="D50"/>
  <c r="E50" s="1"/>
  <c r="D51"/>
  <c r="E51" s="1"/>
  <c r="D52"/>
  <c r="E52" s="1"/>
  <c r="D53"/>
  <c r="E53" s="1"/>
  <c r="C54"/>
  <c r="B54"/>
  <c r="D17"/>
  <c r="D18"/>
  <c r="D26"/>
  <c r="E26" s="1"/>
  <c r="D24"/>
  <c r="E24" s="1"/>
  <c r="D22"/>
  <c r="E22" s="1"/>
  <c r="D20"/>
  <c r="E20" s="1"/>
  <c r="E18"/>
  <c r="E17"/>
  <c r="D19"/>
  <c r="E19" s="1"/>
  <c r="D21"/>
  <c r="E21" s="1"/>
  <c r="D23"/>
  <c r="E23" s="1"/>
  <c r="D25"/>
  <c r="E25" s="1"/>
  <c r="D27"/>
  <c r="E27" s="1"/>
  <c r="D28"/>
  <c r="E28" s="1"/>
  <c r="D29"/>
  <c r="E29" s="1"/>
  <c r="D30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8"/>
  <c r="E8" s="1"/>
  <c r="H7"/>
  <c r="H6"/>
  <c r="H8"/>
  <c r="H5"/>
  <c r="H4"/>
  <c r="H3"/>
  <c r="AV34" i="2" l="1"/>
  <c r="H18"/>
  <c r="J18"/>
  <c r="L18"/>
  <c r="N18"/>
  <c r="P18"/>
  <c r="R18"/>
  <c r="T18"/>
  <c r="V18"/>
  <c r="X18"/>
  <c r="Z18"/>
  <c r="AB18"/>
  <c r="AD18"/>
  <c r="AF18"/>
  <c r="AH18"/>
  <c r="AJ18"/>
  <c r="AL18"/>
  <c r="AN18"/>
  <c r="AP18"/>
  <c r="AR18"/>
  <c r="AT18"/>
  <c r="H19"/>
  <c r="J19"/>
  <c r="L19"/>
  <c r="N19"/>
  <c r="P19"/>
  <c r="R19"/>
  <c r="T19"/>
  <c r="V19"/>
  <c r="X19"/>
  <c r="Z19"/>
  <c r="AB19"/>
  <c r="AD19"/>
  <c r="AF19"/>
  <c r="AH19"/>
  <c r="AJ19"/>
  <c r="AL19"/>
  <c r="AN19"/>
  <c r="AP19"/>
  <c r="AR19"/>
  <c r="AT19"/>
  <c r="I20"/>
  <c r="K20"/>
  <c r="M20"/>
  <c r="O20"/>
  <c r="Q20"/>
  <c r="S20"/>
  <c r="U20"/>
  <c r="W20"/>
  <c r="Y20"/>
  <c r="AA20"/>
  <c r="AC20"/>
  <c r="AE20"/>
  <c r="AG20"/>
  <c r="AI20"/>
  <c r="AK20"/>
  <c r="AM20"/>
  <c r="AO20"/>
  <c r="AQ20"/>
  <c r="AS20"/>
  <c r="K21"/>
  <c r="M21"/>
  <c r="O21"/>
  <c r="Q21"/>
  <c r="S21"/>
  <c r="U21"/>
  <c r="W21"/>
  <c r="Y21"/>
  <c r="AA21"/>
  <c r="AC21"/>
  <c r="AE21"/>
  <c r="AG21"/>
  <c r="AI21"/>
  <c r="AK21"/>
  <c r="AM21"/>
  <c r="AO21"/>
  <c r="AQ21"/>
  <c r="AS21"/>
  <c r="L22"/>
  <c r="N22"/>
  <c r="P22"/>
  <c r="R22"/>
  <c r="T22"/>
  <c r="V22"/>
  <c r="X22"/>
  <c r="Z22"/>
  <c r="AB22"/>
  <c r="AD22"/>
  <c r="AF22"/>
  <c r="AH22"/>
  <c r="AJ22"/>
  <c r="AL22"/>
  <c r="AN22"/>
  <c r="AP22"/>
  <c r="AR22"/>
  <c r="AT22"/>
  <c r="L23"/>
  <c r="N23"/>
  <c r="P23"/>
  <c r="R23"/>
  <c r="T23"/>
  <c r="V23"/>
  <c r="X23"/>
  <c r="Z23"/>
  <c r="AB23"/>
  <c r="AD23"/>
  <c r="AF23"/>
  <c r="AH23"/>
  <c r="AJ23"/>
  <c r="AL23"/>
  <c r="AN23"/>
  <c r="AP23"/>
  <c r="AR23"/>
  <c r="AT23"/>
  <c r="M24"/>
  <c r="O24"/>
  <c r="Q24"/>
  <c r="S24"/>
  <c r="U24"/>
  <c r="W24"/>
  <c r="Y24"/>
  <c r="AA24"/>
  <c r="AC24"/>
  <c r="AE24"/>
  <c r="AG24"/>
  <c r="AI24"/>
  <c r="AK24"/>
  <c r="AM24"/>
  <c r="AO24"/>
  <c r="AQ24"/>
  <c r="AS24"/>
  <c r="N25"/>
  <c r="P25"/>
  <c r="R25"/>
  <c r="T25"/>
  <c r="V25"/>
  <c r="X25"/>
  <c r="Z25"/>
  <c r="AB25"/>
  <c r="AD25"/>
  <c r="AF25"/>
  <c r="AH25"/>
  <c r="AJ25"/>
  <c r="AL25"/>
  <c r="AN25"/>
  <c r="AP25"/>
  <c r="AR25"/>
  <c r="AT25"/>
  <c r="O26"/>
  <c r="Q26"/>
  <c r="S26"/>
  <c r="U26"/>
  <c r="W26"/>
  <c r="Y26"/>
  <c r="AA26"/>
  <c r="AC26"/>
  <c r="AE26"/>
  <c r="AG26"/>
  <c r="AI26"/>
  <c r="AK26"/>
  <c r="AM26"/>
  <c r="AO26"/>
  <c r="AQ26"/>
  <c r="AS26"/>
  <c r="AA27"/>
  <c r="AC27"/>
  <c r="AE27"/>
  <c r="AG27"/>
  <c r="AI27"/>
  <c r="AK27"/>
  <c r="AM27"/>
  <c r="AO27"/>
  <c r="AQ27"/>
  <c r="AS27"/>
  <c r="AB28"/>
  <c r="AD28"/>
  <c r="AF28"/>
  <c r="AH28"/>
  <c r="AJ28"/>
  <c r="AL28"/>
  <c r="AN28"/>
  <c r="AP28"/>
  <c r="AR28"/>
  <c r="AT28"/>
  <c r="AB29"/>
  <c r="AD29"/>
  <c r="AF29"/>
  <c r="AH29"/>
  <c r="AJ29"/>
  <c r="AL29"/>
  <c r="AN29"/>
  <c r="AP29"/>
  <c r="AR29"/>
  <c r="AT29"/>
  <c r="AC30"/>
  <c r="AE30"/>
  <c r="AG30"/>
  <c r="AI30"/>
  <c r="AK30"/>
  <c r="AM30"/>
  <c r="AO30"/>
  <c r="AQ30"/>
  <c r="AS30"/>
  <c r="AE31"/>
  <c r="AG31"/>
  <c r="AI31"/>
  <c r="AK31"/>
  <c r="AM31"/>
  <c r="AO31"/>
  <c r="AQ31"/>
  <c r="AS31"/>
  <c r="AF32"/>
  <c r="AH32"/>
  <c r="AJ32"/>
  <c r="AL32"/>
  <c r="AN32"/>
  <c r="AP32"/>
  <c r="AR32"/>
  <c r="AT32"/>
  <c r="AF33"/>
  <c r="AH33"/>
  <c r="AJ33"/>
  <c r="AL33"/>
  <c r="AN33"/>
  <c r="AP33"/>
  <c r="AR33"/>
  <c r="AT33"/>
  <c r="G18"/>
  <c r="I18"/>
  <c r="K18"/>
  <c r="M18"/>
  <c r="O18"/>
  <c r="Q18"/>
  <c r="S18"/>
  <c r="U18"/>
  <c r="W18"/>
  <c r="Y18"/>
  <c r="AA18"/>
  <c r="AC18"/>
  <c r="AE18"/>
  <c r="AG18"/>
  <c r="AI18"/>
  <c r="AK18"/>
  <c r="AM18"/>
  <c r="AO18"/>
  <c r="AQ18"/>
  <c r="AS18"/>
  <c r="K19"/>
  <c r="M19"/>
  <c r="O19"/>
  <c r="Q19"/>
  <c r="S19"/>
  <c r="U19"/>
  <c r="W19"/>
  <c r="Y19"/>
  <c r="AA19"/>
  <c r="AC19"/>
  <c r="AE19"/>
  <c r="AG19"/>
  <c r="AI19"/>
  <c r="AK19"/>
  <c r="AM19"/>
  <c r="AO19"/>
  <c r="AQ19"/>
  <c r="AS19"/>
  <c r="J20"/>
  <c r="L20"/>
  <c r="N20"/>
  <c r="P20"/>
  <c r="R20"/>
  <c r="T20"/>
  <c r="V20"/>
  <c r="X20"/>
  <c r="Z20"/>
  <c r="AB20"/>
  <c r="AD20"/>
  <c r="AF20"/>
  <c r="AH20"/>
  <c r="AJ20"/>
  <c r="AL20"/>
  <c r="AN20"/>
  <c r="AP20"/>
  <c r="AR20"/>
  <c r="AT20"/>
  <c r="J21"/>
  <c r="L21"/>
  <c r="N21"/>
  <c r="P21"/>
  <c r="R21"/>
  <c r="T21"/>
  <c r="V21"/>
  <c r="X21"/>
  <c r="Z21"/>
  <c r="AB21"/>
  <c r="AD21"/>
  <c r="AF21"/>
  <c r="AH21"/>
  <c r="AJ21"/>
  <c r="AL21"/>
  <c r="AN21"/>
  <c r="AP21"/>
  <c r="AR21"/>
  <c r="AT21"/>
  <c r="K22"/>
  <c r="M22"/>
  <c r="O22"/>
  <c r="Q22"/>
  <c r="S22"/>
  <c r="U22"/>
  <c r="W22"/>
  <c r="Y22"/>
  <c r="AA22"/>
  <c r="AC22"/>
  <c r="AE22"/>
  <c r="AG22"/>
  <c r="AI22"/>
  <c r="AK22"/>
  <c r="AM22"/>
  <c r="AO22"/>
  <c r="AQ22"/>
  <c r="AS22"/>
  <c r="M23"/>
  <c r="O23"/>
  <c r="Q23"/>
  <c r="S23"/>
  <c r="U23"/>
  <c r="W23"/>
  <c r="Y23"/>
  <c r="AA23"/>
  <c r="AC23"/>
  <c r="AE23"/>
  <c r="AG23"/>
  <c r="AI23"/>
  <c r="AK23"/>
  <c r="AM23"/>
  <c r="AO23"/>
  <c r="AQ23"/>
  <c r="AS23"/>
  <c r="N24"/>
  <c r="P24"/>
  <c r="R24"/>
  <c r="T24"/>
  <c r="V24"/>
  <c r="X24"/>
  <c r="Z24"/>
  <c r="AB24"/>
  <c r="AD24"/>
  <c r="AF24"/>
  <c r="AH24"/>
  <c r="AJ24"/>
  <c r="AL24"/>
  <c r="AN24"/>
  <c r="AP24"/>
  <c r="AR24"/>
  <c r="O25"/>
  <c r="Q25"/>
  <c r="S25"/>
  <c r="U25"/>
  <c r="W25"/>
  <c r="Y25"/>
  <c r="AA25"/>
  <c r="AC25"/>
  <c r="AE25"/>
  <c r="AG25"/>
  <c r="AI25"/>
  <c r="AK25"/>
  <c r="AM25"/>
  <c r="AO25"/>
  <c r="AQ25"/>
  <c r="P26"/>
  <c r="R26"/>
  <c r="V26"/>
  <c r="X26"/>
  <c r="Z26"/>
  <c r="AB26"/>
  <c r="AD26"/>
  <c r="AF26"/>
  <c r="AH26"/>
  <c r="AJ26"/>
  <c r="AL26"/>
  <c r="AN26"/>
  <c r="AP26"/>
  <c r="AR26"/>
  <c r="AT26"/>
  <c r="Z27"/>
  <c r="AB27"/>
  <c r="AD27"/>
  <c r="AF27"/>
  <c r="AH27"/>
  <c r="AJ27"/>
  <c r="AL27"/>
  <c r="AN27"/>
  <c r="AP27"/>
  <c r="AR27"/>
  <c r="AT27"/>
  <c r="AA28"/>
  <c r="AC28"/>
  <c r="AE28"/>
  <c r="AG28"/>
  <c r="AI28"/>
  <c r="AK28"/>
  <c r="AM28"/>
  <c r="AO28"/>
  <c r="AQ28"/>
  <c r="AS28"/>
  <c r="AC29"/>
  <c r="AE29"/>
  <c r="AG29"/>
  <c r="AI29"/>
  <c r="AK29"/>
  <c r="AM29"/>
  <c r="AO29"/>
  <c r="AQ29"/>
  <c r="AS29"/>
  <c r="AD30"/>
  <c r="AF30"/>
  <c r="AH30"/>
  <c r="AJ30"/>
  <c r="AL30"/>
  <c r="AN30"/>
  <c r="AP30"/>
  <c r="AR30"/>
  <c r="AT30"/>
  <c r="AD31"/>
  <c r="AF31"/>
  <c r="AH31"/>
  <c r="AJ31"/>
  <c r="AL31"/>
  <c r="AN31"/>
  <c r="AP31"/>
  <c r="AR31"/>
  <c r="AE32"/>
  <c r="AG32"/>
  <c r="AI32"/>
  <c r="AK32"/>
  <c r="AM32"/>
  <c r="AO32"/>
  <c r="AQ32"/>
  <c r="AS32"/>
  <c r="AI33"/>
  <c r="AK33"/>
  <c r="AM33"/>
  <c r="AO33"/>
  <c r="AQ33"/>
  <c r="E54" i="1"/>
  <c r="BK25"/>
  <c r="BK23"/>
  <c r="BK21"/>
  <c r="BK19"/>
  <c r="AY57"/>
  <c r="BK55"/>
  <c r="BK53"/>
  <c r="BK51"/>
  <c r="BK49"/>
  <c r="BK47"/>
  <c r="BK45"/>
  <c r="BK43"/>
  <c r="BK41"/>
  <c r="BK39"/>
  <c r="BK37"/>
  <c r="BK34"/>
  <c r="BK30"/>
  <c r="BK26"/>
  <c r="BK29"/>
  <c r="BK33"/>
  <c r="BK24"/>
  <c r="BK22"/>
  <c r="BK20"/>
  <c r="BK18"/>
  <c r="BJ56"/>
  <c r="BJ54"/>
  <c r="BJ52"/>
  <c r="BJ50"/>
  <c r="BJ48"/>
  <c r="BJ46"/>
  <c r="BJ44"/>
  <c r="BJ42"/>
  <c r="BJ40"/>
  <c r="BK38"/>
  <c r="BK36"/>
  <c r="BK32"/>
  <c r="BK28"/>
  <c r="BK27"/>
  <c r="BK31"/>
  <c r="BK35"/>
  <c r="BI58"/>
  <c r="BG58"/>
  <c r="BE58"/>
  <c r="BC58"/>
  <c r="AX41"/>
  <c r="AX43"/>
  <c r="AX45"/>
  <c r="AX47"/>
  <c r="AX49"/>
  <c r="AX51"/>
  <c r="AX53"/>
  <c r="AX55"/>
  <c r="AX57"/>
  <c r="BH57"/>
  <c r="BF57"/>
  <c r="BD57"/>
  <c r="BB57"/>
  <c r="AZ57"/>
  <c r="BI56"/>
  <c r="BG56"/>
  <c r="BE56"/>
  <c r="BC56"/>
  <c r="BA56"/>
  <c r="AY56"/>
  <c r="BH55"/>
  <c r="BF55"/>
  <c r="BD55"/>
  <c r="BB55"/>
  <c r="AZ55"/>
  <c r="BI54"/>
  <c r="BG54"/>
  <c r="BE54"/>
  <c r="BC54"/>
  <c r="BA54"/>
  <c r="AY54"/>
  <c r="BH53"/>
  <c r="BF53"/>
  <c r="BD53"/>
  <c r="BB53"/>
  <c r="AZ53"/>
  <c r="BI52"/>
  <c r="BG52"/>
  <c r="BE52"/>
  <c r="BC52"/>
  <c r="BA52"/>
  <c r="AY52"/>
  <c r="BH51"/>
  <c r="BF51"/>
  <c r="BD51"/>
  <c r="BB51"/>
  <c r="AZ51"/>
  <c r="BI50"/>
  <c r="BG50"/>
  <c r="BE50"/>
  <c r="BC50"/>
  <c r="BA50"/>
  <c r="AY50"/>
  <c r="BH49"/>
  <c r="BF49"/>
  <c r="BD49"/>
  <c r="BB49"/>
  <c r="AZ49"/>
  <c r="BI48"/>
  <c r="BG48"/>
  <c r="BE48"/>
  <c r="BC48"/>
  <c r="BA48"/>
  <c r="AY48"/>
  <c r="BH47"/>
  <c r="BF47"/>
  <c r="BD47"/>
  <c r="BB47"/>
  <c r="AZ47"/>
  <c r="BI46"/>
  <c r="BG46"/>
  <c r="BE46"/>
  <c r="BC46"/>
  <c r="BA46"/>
  <c r="AY46"/>
  <c r="BH45"/>
  <c r="BF45"/>
  <c r="BD45"/>
  <c r="BB45"/>
  <c r="AZ45"/>
  <c r="BI44"/>
  <c r="BG44"/>
  <c r="BE44"/>
  <c r="BC44"/>
  <c r="BA44"/>
  <c r="AY44"/>
  <c r="BH43"/>
  <c r="BF43"/>
  <c r="BD43"/>
  <c r="BB43"/>
  <c r="AZ43"/>
  <c r="BI42"/>
  <c r="BG42"/>
  <c r="BE42"/>
  <c r="BC42"/>
  <c r="BA42"/>
  <c r="AY42"/>
  <c r="BH41"/>
  <c r="BF41"/>
  <c r="BD41"/>
  <c r="BB41"/>
  <c r="AZ41"/>
  <c r="BJ19"/>
  <c r="BJ21"/>
  <c r="BJ23"/>
  <c r="BJ25"/>
  <c r="BJ27"/>
  <c r="BJ29"/>
  <c r="BJ31"/>
  <c r="BJ33"/>
  <c r="BJ35"/>
  <c r="BJ37"/>
  <c r="BJ39"/>
  <c r="BJ41"/>
  <c r="BJ43"/>
  <c r="BJ45"/>
  <c r="BJ47"/>
  <c r="BJ49"/>
  <c r="BJ51"/>
  <c r="BJ53"/>
  <c r="BJ55"/>
  <c r="BK54"/>
  <c r="BK52"/>
  <c r="BK50"/>
  <c r="BK48"/>
  <c r="BK46"/>
  <c r="BK44"/>
  <c r="BK42"/>
  <c r="BK40"/>
  <c r="BK17"/>
  <c r="BA58"/>
  <c r="BH58"/>
  <c r="BF58"/>
  <c r="BD58"/>
  <c r="BB58"/>
  <c r="AX42"/>
  <c r="AX44"/>
  <c r="AX46"/>
  <c r="AX48"/>
  <c r="AX50"/>
  <c r="AX52"/>
  <c r="AX54"/>
  <c r="AX56"/>
  <c r="BI57"/>
  <c r="BG57"/>
  <c r="BE57"/>
  <c r="BC57"/>
  <c r="BA57"/>
  <c r="BH56"/>
  <c r="BF56"/>
  <c r="BD56"/>
  <c r="BB56"/>
  <c r="AZ56"/>
  <c r="BI55"/>
  <c r="BG55"/>
  <c r="BE55"/>
  <c r="BC55"/>
  <c r="BA55"/>
  <c r="AY55"/>
  <c r="BH54"/>
  <c r="BF54"/>
  <c r="BD54"/>
  <c r="BB54"/>
  <c r="AZ54"/>
  <c r="BI53"/>
  <c r="BG53"/>
  <c r="BE53"/>
  <c r="BC53"/>
  <c r="BA53"/>
  <c r="AY53"/>
  <c r="BH52"/>
  <c r="BF52"/>
  <c r="BD52"/>
  <c r="BB52"/>
  <c r="AZ52"/>
  <c r="BI51"/>
  <c r="BG51"/>
  <c r="BE51"/>
  <c r="BC51"/>
  <c r="BA51"/>
  <c r="AY51"/>
  <c r="BH50"/>
  <c r="BF50"/>
  <c r="BD50"/>
  <c r="BB50"/>
  <c r="AZ50"/>
  <c r="BI49"/>
  <c r="BG49"/>
  <c r="BE49"/>
  <c r="BC49"/>
  <c r="BA49"/>
  <c r="AY49"/>
  <c r="BH48"/>
  <c r="BF48"/>
  <c r="BD48"/>
  <c r="BB48"/>
  <c r="AZ48"/>
  <c r="BI47"/>
  <c r="BG47"/>
  <c r="BE47"/>
  <c r="BC47"/>
  <c r="BA47"/>
  <c r="AY47"/>
  <c r="BH46"/>
  <c r="BF46"/>
  <c r="BD46"/>
  <c r="BB46"/>
  <c r="AZ46"/>
  <c r="BI45"/>
  <c r="BG45"/>
  <c r="BE45"/>
  <c r="BC45"/>
  <c r="BA45"/>
  <c r="AY45"/>
  <c r="BH44"/>
  <c r="BF44"/>
  <c r="BD44"/>
  <c r="BB44"/>
  <c r="AZ44"/>
  <c r="BI43"/>
  <c r="BG43"/>
  <c r="BE43"/>
  <c r="BC43"/>
  <c r="BA43"/>
  <c r="AY43"/>
  <c r="BH42"/>
  <c r="BF42"/>
  <c r="BD42"/>
  <c r="BB42"/>
  <c r="AZ42"/>
  <c r="BI41"/>
  <c r="BG41"/>
  <c r="BE41"/>
  <c r="BC41"/>
  <c r="BA41"/>
  <c r="AY41"/>
  <c r="BJ18"/>
  <c r="BJ20"/>
  <c r="BJ22"/>
  <c r="BJ24"/>
  <c r="BJ26"/>
  <c r="BJ28"/>
  <c r="BJ30"/>
  <c r="BJ32"/>
  <c r="BJ34"/>
  <c r="BJ36"/>
  <c r="BJ38"/>
  <c r="D54"/>
  <c r="I17"/>
  <c r="BJ17"/>
  <c r="AZ17"/>
  <c r="BB17"/>
  <c r="BD17"/>
  <c r="BF17"/>
  <c r="BH17"/>
  <c r="AX17"/>
  <c r="AN17"/>
  <c r="AP17"/>
  <c r="AR17"/>
  <c r="AT17"/>
  <c r="AV17"/>
  <c r="AL17"/>
  <c r="AB17"/>
  <c r="AD17"/>
  <c r="AF17"/>
  <c r="AH17"/>
  <c r="AJ17"/>
  <c r="Z17"/>
  <c r="P17"/>
  <c r="R17"/>
  <c r="T17"/>
  <c r="V17"/>
  <c r="X17"/>
  <c r="N17"/>
  <c r="K17"/>
  <c r="M17"/>
  <c r="AY17"/>
  <c r="BA17"/>
  <c r="BC17"/>
  <c r="BE17"/>
  <c r="BG17"/>
  <c r="BI17"/>
  <c r="AM17"/>
  <c r="AO17"/>
  <c r="AQ17"/>
  <c r="AS17"/>
  <c r="AU17"/>
  <c r="AW17"/>
  <c r="AA17"/>
  <c r="AC17"/>
  <c r="AE17"/>
  <c r="AG17"/>
  <c r="AI17"/>
  <c r="AK17"/>
  <c r="O17"/>
  <c r="Q17"/>
  <c r="S17"/>
  <c r="U17"/>
  <c r="W17"/>
  <c r="Y17"/>
  <c r="J17"/>
  <c r="L17"/>
  <c r="B67"/>
  <c r="AW57" l="1"/>
  <c r="BL57" s="1"/>
  <c r="AY18"/>
  <c r="BA18"/>
  <c r="BC18"/>
  <c r="BE18"/>
  <c r="BG18"/>
  <c r="BI18"/>
  <c r="AX18"/>
  <c r="AZ18"/>
  <c r="BB18"/>
  <c r="BD18"/>
  <c r="BF18"/>
  <c r="BH18"/>
  <c r="AW18"/>
  <c r="AU18"/>
  <c r="AQ18"/>
  <c r="AG18"/>
  <c r="AF18"/>
  <c r="Y18"/>
  <c r="X18"/>
  <c r="P18"/>
  <c r="AV18"/>
  <c r="AS18"/>
  <c r="AR18"/>
  <c r="AO18"/>
  <c r="AN18"/>
  <c r="AK18"/>
  <c r="AJ18"/>
  <c r="AC18"/>
  <c r="AB18"/>
  <c r="W18"/>
  <c r="V18"/>
  <c r="S18"/>
  <c r="R18"/>
  <c r="O18"/>
  <c r="N18"/>
  <c r="K18"/>
  <c r="AT18"/>
  <c r="AP18"/>
  <c r="AM18"/>
  <c r="AL18"/>
  <c r="U18"/>
  <c r="T18"/>
  <c r="Q18"/>
  <c r="M18"/>
  <c r="L18"/>
  <c r="AA18"/>
  <c r="AD18"/>
  <c r="AI18"/>
  <c r="Z18"/>
  <c r="AE18"/>
  <c r="AH18"/>
  <c r="AY20"/>
  <c r="BA20"/>
  <c r="BC20"/>
  <c r="BE20"/>
  <c r="BG20"/>
  <c r="BI20"/>
  <c r="AX20"/>
  <c r="AZ20"/>
  <c r="BB20"/>
  <c r="BD20"/>
  <c r="BF20"/>
  <c r="BH20"/>
  <c r="AT20"/>
  <c r="AM20"/>
  <c r="AL20"/>
  <c r="AC20"/>
  <c r="U20"/>
  <c r="T20"/>
  <c r="Q20"/>
  <c r="AV20"/>
  <c r="AS20"/>
  <c r="AR20"/>
  <c r="AO20"/>
  <c r="AN20"/>
  <c r="AG20"/>
  <c r="AF20"/>
  <c r="W20"/>
  <c r="V20"/>
  <c r="S20"/>
  <c r="R20"/>
  <c r="O20"/>
  <c r="N20"/>
  <c r="AW20"/>
  <c r="AU20"/>
  <c r="AQ20"/>
  <c r="AP20"/>
  <c r="AK20"/>
  <c r="AJ20"/>
  <c r="AB20"/>
  <c r="Y20"/>
  <c r="X20"/>
  <c r="P20"/>
  <c r="M20"/>
  <c r="L20"/>
  <c r="Z20"/>
  <c r="AE20"/>
  <c r="AH20"/>
  <c r="AA20"/>
  <c r="AD20"/>
  <c r="AI20"/>
  <c r="AY22"/>
  <c r="BA22"/>
  <c r="BC22"/>
  <c r="BE22"/>
  <c r="BG22"/>
  <c r="BI22"/>
  <c r="AX22"/>
  <c r="AZ22"/>
  <c r="BB22"/>
  <c r="BD22"/>
  <c r="BF22"/>
  <c r="BH22"/>
  <c r="AW22"/>
  <c r="AU22"/>
  <c r="AQ22"/>
  <c r="AP22"/>
  <c r="Y22"/>
  <c r="X22"/>
  <c r="T22"/>
  <c r="P22"/>
  <c r="AV22"/>
  <c r="AS22"/>
  <c r="AR22"/>
  <c r="AO22"/>
  <c r="AN22"/>
  <c r="AK22"/>
  <c r="AJ22"/>
  <c r="AC22"/>
  <c r="AB22"/>
  <c r="W22"/>
  <c r="V22"/>
  <c r="S22"/>
  <c r="R22"/>
  <c r="O22"/>
  <c r="N22"/>
  <c r="AT22"/>
  <c r="AM22"/>
  <c r="AL22"/>
  <c r="AG22"/>
  <c r="AF22"/>
  <c r="U22"/>
  <c r="Q22"/>
  <c r="AA22"/>
  <c r="AD22"/>
  <c r="AI22"/>
  <c r="Z22"/>
  <c r="AE22"/>
  <c r="AH22"/>
  <c r="AY24"/>
  <c r="BA24"/>
  <c r="BC24"/>
  <c r="BE24"/>
  <c r="BG24"/>
  <c r="BI24"/>
  <c r="AX24"/>
  <c r="AZ24"/>
  <c r="BB24"/>
  <c r="BD24"/>
  <c r="BF24"/>
  <c r="BH24"/>
  <c r="AT24"/>
  <c r="AM24"/>
  <c r="AL24"/>
  <c r="AK24"/>
  <c r="AJ24"/>
  <c r="AB24"/>
  <c r="U24"/>
  <c r="P24"/>
  <c r="AV24"/>
  <c r="AS24"/>
  <c r="AR24"/>
  <c r="AO24"/>
  <c r="AN24"/>
  <c r="AG24"/>
  <c r="AF24"/>
  <c r="W24"/>
  <c r="V24"/>
  <c r="S24"/>
  <c r="R24"/>
  <c r="AW24"/>
  <c r="AU24"/>
  <c r="AQ24"/>
  <c r="AP24"/>
  <c r="AC24"/>
  <c r="Y24"/>
  <c r="X24"/>
  <c r="T24"/>
  <c r="Q24"/>
  <c r="Z24"/>
  <c r="AE24"/>
  <c r="AH24"/>
  <c r="AA24"/>
  <c r="AD24"/>
  <c r="AI24"/>
  <c r="AW56"/>
  <c r="AV56"/>
  <c r="AW54"/>
  <c r="AU54"/>
  <c r="AT54"/>
  <c r="AV54"/>
  <c r="AW52"/>
  <c r="AV52"/>
  <c r="AS52"/>
  <c r="AR52"/>
  <c r="AU52"/>
  <c r="AT52"/>
  <c r="AW50"/>
  <c r="AU50"/>
  <c r="AT50"/>
  <c r="AQ50"/>
  <c r="AP50"/>
  <c r="AV50"/>
  <c r="AS50"/>
  <c r="AR50"/>
  <c r="AV48"/>
  <c r="AS48"/>
  <c r="AR48"/>
  <c r="AO48"/>
  <c r="AN48"/>
  <c r="AW48"/>
  <c r="AU48"/>
  <c r="AT48"/>
  <c r="AQ48"/>
  <c r="AP48"/>
  <c r="AU46"/>
  <c r="AT46"/>
  <c r="AQ46"/>
  <c r="AP46"/>
  <c r="AM46"/>
  <c r="AV46"/>
  <c r="AS46"/>
  <c r="AR46"/>
  <c r="AO46"/>
  <c r="AN46"/>
  <c r="AW46"/>
  <c r="AL46"/>
  <c r="AL44"/>
  <c r="AK44"/>
  <c r="AV44"/>
  <c r="AS44"/>
  <c r="AR44"/>
  <c r="AO44"/>
  <c r="AN44"/>
  <c r="AW44"/>
  <c r="AU44"/>
  <c r="AT44"/>
  <c r="AQ44"/>
  <c r="AP44"/>
  <c r="AM44"/>
  <c r="AJ44"/>
  <c r="AU42"/>
  <c r="AT42"/>
  <c r="AQ42"/>
  <c r="AP42"/>
  <c r="AM42"/>
  <c r="AV42"/>
  <c r="AS42"/>
  <c r="AR42"/>
  <c r="AO42"/>
  <c r="AN42"/>
  <c r="AK42"/>
  <c r="AJ42"/>
  <c r="AW42"/>
  <c r="AL42"/>
  <c r="AI42"/>
  <c r="AH42"/>
  <c r="AY40"/>
  <c r="BA40"/>
  <c r="BC40"/>
  <c r="BE40"/>
  <c r="BG40"/>
  <c r="BI40"/>
  <c r="AX40"/>
  <c r="AZ40"/>
  <c r="BB40"/>
  <c r="BD40"/>
  <c r="BF40"/>
  <c r="BH40"/>
  <c r="AQ40"/>
  <c r="AL40"/>
  <c r="AJ40"/>
  <c r="AV40"/>
  <c r="AS40"/>
  <c r="AR40"/>
  <c r="AO40"/>
  <c r="AN40"/>
  <c r="AG40"/>
  <c r="AF40"/>
  <c r="AW40"/>
  <c r="AU40"/>
  <c r="AT40"/>
  <c r="AP40"/>
  <c r="AM40"/>
  <c r="AK40"/>
  <c r="AH40"/>
  <c r="AI40"/>
  <c r="AY38"/>
  <c r="BA38"/>
  <c r="BC38"/>
  <c r="BE38"/>
  <c r="BG38"/>
  <c r="BI38"/>
  <c r="AX38"/>
  <c r="AZ38"/>
  <c r="BB38"/>
  <c r="BD38"/>
  <c r="BF38"/>
  <c r="BH38"/>
  <c r="AU38"/>
  <c r="AT38"/>
  <c r="AP38"/>
  <c r="AM38"/>
  <c r="AF38"/>
  <c r="AV38"/>
  <c r="AS38"/>
  <c r="AR38"/>
  <c r="AO38"/>
  <c r="AN38"/>
  <c r="AK38"/>
  <c r="AJ38"/>
  <c r="AW38"/>
  <c r="AQ38"/>
  <c r="AL38"/>
  <c r="AG38"/>
  <c r="AD38"/>
  <c r="AI38"/>
  <c r="AE38"/>
  <c r="AH38"/>
  <c r="AY36"/>
  <c r="BA36"/>
  <c r="BC36"/>
  <c r="BE36"/>
  <c r="BG36"/>
  <c r="BI36"/>
  <c r="AX36"/>
  <c r="AZ36"/>
  <c r="BB36"/>
  <c r="BD36"/>
  <c r="BF36"/>
  <c r="BH36"/>
  <c r="AQ36"/>
  <c r="AM36"/>
  <c r="AL36"/>
  <c r="AK36"/>
  <c r="AC36"/>
  <c r="AV36"/>
  <c r="AS36"/>
  <c r="AR36"/>
  <c r="AO36"/>
  <c r="AN36"/>
  <c r="AG36"/>
  <c r="AF36"/>
  <c r="AW36"/>
  <c r="AU36"/>
  <c r="AT36"/>
  <c r="AP36"/>
  <c r="AJ36"/>
  <c r="AB36"/>
  <c r="AE36"/>
  <c r="AH36"/>
  <c r="AD36"/>
  <c r="AI36"/>
  <c r="AY34"/>
  <c r="BA34"/>
  <c r="BC34"/>
  <c r="BE34"/>
  <c r="BG34"/>
  <c r="BI34"/>
  <c r="AX34"/>
  <c r="AZ34"/>
  <c r="BB34"/>
  <c r="BD34"/>
  <c r="BF34"/>
  <c r="BH34"/>
  <c r="AU34"/>
  <c r="AP34"/>
  <c r="AG34"/>
  <c r="AV34"/>
  <c r="AS34"/>
  <c r="AR34"/>
  <c r="AO34"/>
  <c r="AN34"/>
  <c r="AK34"/>
  <c r="AJ34"/>
  <c r="AC34"/>
  <c r="AB34"/>
  <c r="AW34"/>
  <c r="AT34"/>
  <c r="AQ34"/>
  <c r="AM34"/>
  <c r="AL34"/>
  <c r="AF34"/>
  <c r="AA34"/>
  <c r="AD34"/>
  <c r="AI34"/>
  <c r="Z34"/>
  <c r="AE34"/>
  <c r="AH34"/>
  <c r="AY32"/>
  <c r="BA32"/>
  <c r="BC32"/>
  <c r="BE32"/>
  <c r="BG32"/>
  <c r="BI32"/>
  <c r="AX32"/>
  <c r="AZ32"/>
  <c r="BB32"/>
  <c r="BD32"/>
  <c r="BF32"/>
  <c r="BH32"/>
  <c r="AT32"/>
  <c r="AQ32"/>
  <c r="AM32"/>
  <c r="AL32"/>
  <c r="AJ32"/>
  <c r="AB32"/>
  <c r="AV32"/>
  <c r="AS32"/>
  <c r="AR32"/>
  <c r="AO32"/>
  <c r="AN32"/>
  <c r="AG32"/>
  <c r="AF32"/>
  <c r="AW32"/>
  <c r="AU32"/>
  <c r="AP32"/>
  <c r="AK32"/>
  <c r="AC32"/>
  <c r="Y32"/>
  <c r="X32"/>
  <c r="Z32"/>
  <c r="AE32"/>
  <c r="AH32"/>
  <c r="AA32"/>
  <c r="AD32"/>
  <c r="AI32"/>
  <c r="AY30"/>
  <c r="BA30"/>
  <c r="BC30"/>
  <c r="BE30"/>
  <c r="BG30"/>
  <c r="BI30"/>
  <c r="AX30"/>
  <c r="AZ30"/>
  <c r="BB30"/>
  <c r="BD30"/>
  <c r="BF30"/>
  <c r="BH30"/>
  <c r="AU30"/>
  <c r="AQ30"/>
  <c r="AP30"/>
  <c r="AF30"/>
  <c r="Y30"/>
  <c r="X30"/>
  <c r="AV30"/>
  <c r="AS30"/>
  <c r="AR30"/>
  <c r="AO30"/>
  <c r="AN30"/>
  <c r="AK30"/>
  <c r="AJ30"/>
  <c r="AC30"/>
  <c r="AB30"/>
  <c r="W30"/>
  <c r="V30"/>
  <c r="AW30"/>
  <c r="AT30"/>
  <c r="AM30"/>
  <c r="AL30"/>
  <c r="AG30"/>
  <c r="AA30"/>
  <c r="AD30"/>
  <c r="AI30"/>
  <c r="Z30"/>
  <c r="AE30"/>
  <c r="AH30"/>
  <c r="AY28"/>
  <c r="BA28"/>
  <c r="BC28"/>
  <c r="BE28"/>
  <c r="BG28"/>
  <c r="BI28"/>
  <c r="AX28"/>
  <c r="AZ28"/>
  <c r="BB28"/>
  <c r="BD28"/>
  <c r="BF28"/>
  <c r="BH28"/>
  <c r="AW28"/>
  <c r="AT28"/>
  <c r="AM28"/>
  <c r="AL28"/>
  <c r="AK28"/>
  <c r="AC28"/>
  <c r="U28"/>
  <c r="AV28"/>
  <c r="AS28"/>
  <c r="AR28"/>
  <c r="AO28"/>
  <c r="AN28"/>
  <c r="AG28"/>
  <c r="AF28"/>
  <c r="W28"/>
  <c r="V28"/>
  <c r="AU28"/>
  <c r="AQ28"/>
  <c r="AP28"/>
  <c r="AJ28"/>
  <c r="AB28"/>
  <c r="Y28"/>
  <c r="X28"/>
  <c r="T28"/>
  <c r="Z28"/>
  <c r="AE28"/>
  <c r="AH28"/>
  <c r="AA28"/>
  <c r="AD28"/>
  <c r="AI28"/>
  <c r="AY26"/>
  <c r="BA26"/>
  <c r="BC26"/>
  <c r="BE26"/>
  <c r="BG26"/>
  <c r="BI26"/>
  <c r="AX26"/>
  <c r="AZ26"/>
  <c r="BB26"/>
  <c r="BD26"/>
  <c r="BF26"/>
  <c r="BH26"/>
  <c r="AU26"/>
  <c r="AQ26"/>
  <c r="AP26"/>
  <c r="AG26"/>
  <c r="AF26"/>
  <c r="Y26"/>
  <c r="X26"/>
  <c r="T26"/>
  <c r="AV26"/>
  <c r="AS26"/>
  <c r="AR26"/>
  <c r="AO26"/>
  <c r="AN26"/>
  <c r="AK26"/>
  <c r="AJ26"/>
  <c r="AC26"/>
  <c r="AB26"/>
  <c r="W26"/>
  <c r="V26"/>
  <c r="S26"/>
  <c r="R26"/>
  <c r="AW26"/>
  <c r="AT26"/>
  <c r="AM26"/>
  <c r="AL26"/>
  <c r="U26"/>
  <c r="AA26"/>
  <c r="AD26"/>
  <c r="AI26"/>
  <c r="Z26"/>
  <c r="AE26"/>
  <c r="AH26"/>
  <c r="AZ19"/>
  <c r="BB19"/>
  <c r="BD19"/>
  <c r="BF19"/>
  <c r="BH19"/>
  <c r="AY19"/>
  <c r="BA19"/>
  <c r="BC19"/>
  <c r="BE19"/>
  <c r="BG19"/>
  <c r="BI19"/>
  <c r="AX19"/>
  <c r="AN19"/>
  <c r="AH19"/>
  <c r="Z19"/>
  <c r="W19"/>
  <c r="S19"/>
  <c r="AW19"/>
  <c r="AU19"/>
  <c r="AT19"/>
  <c r="AQ19"/>
  <c r="AP19"/>
  <c r="AM19"/>
  <c r="AL19"/>
  <c r="AI19"/>
  <c r="AD19"/>
  <c r="AA19"/>
  <c r="Y19"/>
  <c r="X19"/>
  <c r="U19"/>
  <c r="T19"/>
  <c r="Q19"/>
  <c r="P19"/>
  <c r="M19"/>
  <c r="L19"/>
  <c r="AV19"/>
  <c r="AS19"/>
  <c r="AR19"/>
  <c r="AO19"/>
  <c r="AE19"/>
  <c r="V19"/>
  <c r="R19"/>
  <c r="O19"/>
  <c r="N19"/>
  <c r="K19"/>
  <c r="AK19"/>
  <c r="AF19"/>
  <c r="AG19"/>
  <c r="AB19"/>
  <c r="AC19"/>
  <c r="AJ19"/>
  <c r="AZ21"/>
  <c r="BB21"/>
  <c r="BD21"/>
  <c r="BF21"/>
  <c r="BH21"/>
  <c r="AY21"/>
  <c r="BA21"/>
  <c r="BC21"/>
  <c r="BE21"/>
  <c r="BG21"/>
  <c r="BI21"/>
  <c r="AX21"/>
  <c r="AV21"/>
  <c r="AS21"/>
  <c r="AR21"/>
  <c r="AO21"/>
  <c r="AI21"/>
  <c r="AA21"/>
  <c r="V21"/>
  <c r="R21"/>
  <c r="N21"/>
  <c r="AW21"/>
  <c r="AU21"/>
  <c r="AT21"/>
  <c r="AQ21"/>
  <c r="AP21"/>
  <c r="AM21"/>
  <c r="AL21"/>
  <c r="AH21"/>
  <c r="AE21"/>
  <c r="Z21"/>
  <c r="Y21"/>
  <c r="X21"/>
  <c r="U21"/>
  <c r="T21"/>
  <c r="Q21"/>
  <c r="P21"/>
  <c r="M21"/>
  <c r="AN21"/>
  <c r="AD21"/>
  <c r="W21"/>
  <c r="S21"/>
  <c r="O21"/>
  <c r="AB21"/>
  <c r="AC21"/>
  <c r="AJ21"/>
  <c r="AK21"/>
  <c r="AF21"/>
  <c r="AG21"/>
  <c r="AZ23"/>
  <c r="BB23"/>
  <c r="BD23"/>
  <c r="BF23"/>
  <c r="BH23"/>
  <c r="AY23"/>
  <c r="BA23"/>
  <c r="BC23"/>
  <c r="BE23"/>
  <c r="BG23"/>
  <c r="BI23"/>
  <c r="AX23"/>
  <c r="AS23"/>
  <c r="AN23"/>
  <c r="AE23"/>
  <c r="W23"/>
  <c r="S23"/>
  <c r="O23"/>
  <c r="AW23"/>
  <c r="AU23"/>
  <c r="AT23"/>
  <c r="AQ23"/>
  <c r="AP23"/>
  <c r="AM23"/>
  <c r="AL23"/>
  <c r="AI23"/>
  <c r="AD23"/>
  <c r="AA23"/>
  <c r="Y23"/>
  <c r="X23"/>
  <c r="U23"/>
  <c r="T23"/>
  <c r="Q23"/>
  <c r="P23"/>
  <c r="AV23"/>
  <c r="AR23"/>
  <c r="AO23"/>
  <c r="AH23"/>
  <c r="Z23"/>
  <c r="V23"/>
  <c r="R23"/>
  <c r="AF23"/>
  <c r="AG23"/>
  <c r="AB23"/>
  <c r="AC23"/>
  <c r="AJ23"/>
  <c r="AK23"/>
  <c r="AZ25"/>
  <c r="BB25"/>
  <c r="BD25"/>
  <c r="BF25"/>
  <c r="BH25"/>
  <c r="AY25"/>
  <c r="BA25"/>
  <c r="BC25"/>
  <c r="BE25"/>
  <c r="BG25"/>
  <c r="BI25"/>
  <c r="AX25"/>
  <c r="AR25"/>
  <c r="AO25"/>
  <c r="AD25"/>
  <c r="V25"/>
  <c r="R25"/>
  <c r="AW25"/>
  <c r="AU25"/>
  <c r="AT25"/>
  <c r="AQ25"/>
  <c r="AP25"/>
  <c r="AM25"/>
  <c r="AL25"/>
  <c r="AH25"/>
  <c r="AE25"/>
  <c r="Z25"/>
  <c r="Y25"/>
  <c r="X25"/>
  <c r="U25"/>
  <c r="T25"/>
  <c r="Q25"/>
  <c r="AV25"/>
  <c r="AS25"/>
  <c r="AN25"/>
  <c r="AI25"/>
  <c r="AA25"/>
  <c r="W25"/>
  <c r="S25"/>
  <c r="AB25"/>
  <c r="AC25"/>
  <c r="AJ25"/>
  <c r="AK25"/>
  <c r="AF25"/>
  <c r="AG25"/>
  <c r="AW55"/>
  <c r="AU55"/>
  <c r="AV55"/>
  <c r="AV53"/>
  <c r="AS53"/>
  <c r="AU53"/>
  <c r="AT53"/>
  <c r="AW53"/>
  <c r="AW51"/>
  <c r="AU51"/>
  <c r="AT51"/>
  <c r="AQ51"/>
  <c r="AV51"/>
  <c r="AS51"/>
  <c r="AR51"/>
  <c r="AV49"/>
  <c r="AS49"/>
  <c r="AR49"/>
  <c r="AW49"/>
  <c r="AU49"/>
  <c r="AT49"/>
  <c r="AQ49"/>
  <c r="AP49"/>
  <c r="AO49"/>
  <c r="AO47"/>
  <c r="AN47"/>
  <c r="AW47"/>
  <c r="AU47"/>
  <c r="AT47"/>
  <c r="AQ47"/>
  <c r="AP47"/>
  <c r="AM47"/>
  <c r="AV47"/>
  <c r="AS47"/>
  <c r="AR47"/>
  <c r="AV45"/>
  <c r="AS45"/>
  <c r="AR45"/>
  <c r="AW45"/>
  <c r="AU45"/>
  <c r="AT45"/>
  <c r="AQ45"/>
  <c r="AP45"/>
  <c r="AM45"/>
  <c r="AL45"/>
  <c r="AO45"/>
  <c r="AN45"/>
  <c r="AK45"/>
  <c r="AR43"/>
  <c r="AO43"/>
  <c r="AN43"/>
  <c r="AW43"/>
  <c r="AU43"/>
  <c r="AT43"/>
  <c r="AQ43"/>
  <c r="AP43"/>
  <c r="AM43"/>
  <c r="AL43"/>
  <c r="AI43"/>
  <c r="AV43"/>
  <c r="AS43"/>
  <c r="AJ43"/>
  <c r="AK43"/>
  <c r="AS41"/>
  <c r="AW41"/>
  <c r="AU41"/>
  <c r="AT41"/>
  <c r="AQ41"/>
  <c r="AP41"/>
  <c r="AM41"/>
  <c r="AL41"/>
  <c r="AH41"/>
  <c r="AV41"/>
  <c r="AR41"/>
  <c r="AO41"/>
  <c r="AN41"/>
  <c r="AI41"/>
  <c r="AJ41"/>
  <c r="AK41"/>
  <c r="AG41"/>
  <c r="AZ39"/>
  <c r="BB39"/>
  <c r="BD39"/>
  <c r="BF39"/>
  <c r="BH39"/>
  <c r="AY39"/>
  <c r="BA39"/>
  <c r="BC39"/>
  <c r="BE39"/>
  <c r="BG39"/>
  <c r="BI39"/>
  <c r="AX39"/>
  <c r="AV39"/>
  <c r="AR39"/>
  <c r="AO39"/>
  <c r="AN39"/>
  <c r="AE39"/>
  <c r="AW39"/>
  <c r="AU39"/>
  <c r="AT39"/>
  <c r="AQ39"/>
  <c r="AP39"/>
  <c r="AM39"/>
  <c r="AL39"/>
  <c r="AI39"/>
  <c r="AS39"/>
  <c r="AH39"/>
  <c r="AF39"/>
  <c r="AG39"/>
  <c r="AJ39"/>
  <c r="AK39"/>
  <c r="AZ37"/>
  <c r="BB37"/>
  <c r="BD37"/>
  <c r="BF37"/>
  <c r="BH37"/>
  <c r="AY37"/>
  <c r="BA37"/>
  <c r="BC37"/>
  <c r="BE37"/>
  <c r="BG37"/>
  <c r="BI37"/>
  <c r="AX37"/>
  <c r="AS37"/>
  <c r="AI37"/>
  <c r="AW37"/>
  <c r="AU37"/>
  <c r="AT37"/>
  <c r="AQ37"/>
  <c r="AP37"/>
  <c r="AM37"/>
  <c r="AL37"/>
  <c r="AH37"/>
  <c r="AE37"/>
  <c r="AV37"/>
  <c r="AR37"/>
  <c r="AO37"/>
  <c r="AN37"/>
  <c r="AD37"/>
  <c r="AC37"/>
  <c r="AJ37"/>
  <c r="AK37"/>
  <c r="AF37"/>
  <c r="AG37"/>
  <c r="AZ35"/>
  <c r="BB35"/>
  <c r="BD35"/>
  <c r="BF35"/>
  <c r="BH35"/>
  <c r="AY35"/>
  <c r="BA35"/>
  <c r="BC35"/>
  <c r="BE35"/>
  <c r="BG35"/>
  <c r="BI35"/>
  <c r="AX35"/>
  <c r="AV35"/>
  <c r="AO35"/>
  <c r="AN35"/>
  <c r="AH35"/>
  <c r="AW35"/>
  <c r="AU35"/>
  <c r="AT35"/>
  <c r="AQ35"/>
  <c r="AP35"/>
  <c r="AM35"/>
  <c r="AL35"/>
  <c r="AI35"/>
  <c r="AD35"/>
  <c r="AA35"/>
  <c r="AS35"/>
  <c r="AR35"/>
  <c r="AE35"/>
  <c r="AF35"/>
  <c r="AG35"/>
  <c r="AB35"/>
  <c r="AC35"/>
  <c r="AJ35"/>
  <c r="AK35"/>
  <c r="AZ33"/>
  <c r="BB33"/>
  <c r="BD33"/>
  <c r="BF33"/>
  <c r="BH33"/>
  <c r="AY33"/>
  <c r="BA33"/>
  <c r="BC33"/>
  <c r="BE33"/>
  <c r="BG33"/>
  <c r="BI33"/>
  <c r="AX33"/>
  <c r="AS33"/>
  <c r="AR33"/>
  <c r="AD33"/>
  <c r="AW33"/>
  <c r="AU33"/>
  <c r="AT33"/>
  <c r="AQ33"/>
  <c r="AP33"/>
  <c r="AM33"/>
  <c r="AL33"/>
  <c r="AH33"/>
  <c r="AE33"/>
  <c r="Z33"/>
  <c r="Y33"/>
  <c r="AV33"/>
  <c r="AO33"/>
  <c r="AN33"/>
  <c r="AI33"/>
  <c r="AA33"/>
  <c r="AB33"/>
  <c r="AC33"/>
  <c r="AJ33"/>
  <c r="AK33"/>
  <c r="AF33"/>
  <c r="AG33"/>
  <c r="AZ31"/>
  <c r="BB31"/>
  <c r="BD31"/>
  <c r="BF31"/>
  <c r="BH31"/>
  <c r="AY31"/>
  <c r="BA31"/>
  <c r="BC31"/>
  <c r="BE31"/>
  <c r="BG31"/>
  <c r="BI31"/>
  <c r="AX31"/>
  <c r="AV31"/>
  <c r="AO31"/>
  <c r="AN31"/>
  <c r="AE31"/>
  <c r="W31"/>
  <c r="AW31"/>
  <c r="AU31"/>
  <c r="AT31"/>
  <c r="AQ31"/>
  <c r="AP31"/>
  <c r="AM31"/>
  <c r="AL31"/>
  <c r="AI31"/>
  <c r="AD31"/>
  <c r="AA31"/>
  <c r="Y31"/>
  <c r="X31"/>
  <c r="AS31"/>
  <c r="AR31"/>
  <c r="AH31"/>
  <c r="Z31"/>
  <c r="AF31"/>
  <c r="AG31"/>
  <c r="AB31"/>
  <c r="AC31"/>
  <c r="AJ31"/>
  <c r="AK31"/>
  <c r="AZ29"/>
  <c r="BB29"/>
  <c r="BD29"/>
  <c r="BF29"/>
  <c r="BH29"/>
  <c r="AY29"/>
  <c r="BA29"/>
  <c r="BC29"/>
  <c r="BE29"/>
  <c r="BG29"/>
  <c r="BI29"/>
  <c r="AX29"/>
  <c r="AS29"/>
  <c r="AR29"/>
  <c r="AI29"/>
  <c r="AA29"/>
  <c r="V29"/>
  <c r="AW29"/>
  <c r="AU29"/>
  <c r="AT29"/>
  <c r="AQ29"/>
  <c r="AP29"/>
  <c r="AM29"/>
  <c r="AL29"/>
  <c r="AH29"/>
  <c r="AE29"/>
  <c r="Z29"/>
  <c r="Y29"/>
  <c r="X29"/>
  <c r="U29"/>
  <c r="AV29"/>
  <c r="AO29"/>
  <c r="AN29"/>
  <c r="AD29"/>
  <c r="W29"/>
  <c r="AB29"/>
  <c r="AC29"/>
  <c r="AJ29"/>
  <c r="AK29"/>
  <c r="AF29"/>
  <c r="AG29"/>
  <c r="AZ27"/>
  <c r="BB27"/>
  <c r="BD27"/>
  <c r="BF27"/>
  <c r="BH27"/>
  <c r="AY27"/>
  <c r="BA27"/>
  <c r="BC27"/>
  <c r="BE27"/>
  <c r="BG27"/>
  <c r="BI27"/>
  <c r="AX27"/>
  <c r="AV27"/>
  <c r="AO27"/>
  <c r="AN27"/>
  <c r="AH27"/>
  <c r="Z27"/>
  <c r="W27"/>
  <c r="S27"/>
  <c r="AW27"/>
  <c r="AU27"/>
  <c r="AT27"/>
  <c r="AQ27"/>
  <c r="AP27"/>
  <c r="AM27"/>
  <c r="AL27"/>
  <c r="AI27"/>
  <c r="AD27"/>
  <c r="AA27"/>
  <c r="Y27"/>
  <c r="X27"/>
  <c r="U27"/>
  <c r="T27"/>
  <c r="AS27"/>
  <c r="AR27"/>
  <c r="AE27"/>
  <c r="V27"/>
  <c r="AF27"/>
  <c r="AG27"/>
  <c r="AB27"/>
  <c r="AC27"/>
  <c r="AJ27"/>
  <c r="AK27"/>
  <c r="BL39" l="1"/>
  <c r="BL59"/>
  <c r="K6" i="2"/>
  <c r="M3" i="1" l="1"/>
  <c r="M5" s="1"/>
</calcChain>
</file>

<file path=xl/comments1.xml><?xml version="1.0" encoding="utf-8"?>
<comments xmlns="http://schemas.openxmlformats.org/spreadsheetml/2006/main">
  <authors>
    <author>C.Meunier</author>
    <author>f.bencomo</author>
  </authors>
  <commentList>
    <comment ref="E8" authorId="0">
      <text>
        <r>
          <rPr>
            <b/>
            <sz val="8"/>
            <color indexed="81"/>
            <rFont val="Tahoma"/>
            <family val="2"/>
          </rPr>
          <t>C.Meunier:</t>
        </r>
        <r>
          <rPr>
            <sz val="8"/>
            <color indexed="81"/>
            <rFont val="Tahoma"/>
            <family val="2"/>
          </rPr>
          <t xml:space="preserve">
-29 000 000 € fonds propres</t>
        </r>
      </text>
    </comment>
    <comment ref="E30" authorId="0">
      <text>
        <r>
          <rPr>
            <b/>
            <sz val="8"/>
            <color indexed="81"/>
            <rFont val="Tahoma"/>
            <family val="2"/>
          </rPr>
          <t>C.Meunier:</t>
        </r>
        <r>
          <rPr>
            <sz val="8"/>
            <color indexed="81"/>
            <rFont val="Tahoma"/>
            <family val="2"/>
          </rPr>
          <t xml:space="preserve">
+ 300 000€HT de frais immédiats pour le protocole d’accord 1 en juin 2009</t>
        </r>
      </text>
    </comment>
    <comment ref="E40" authorId="0">
      <text>
        <r>
          <rPr>
            <b/>
            <sz val="8"/>
            <color indexed="81"/>
            <rFont val="Tahoma"/>
            <family val="2"/>
          </rPr>
          <t>C.Meunier:</t>
        </r>
        <r>
          <rPr>
            <sz val="8"/>
            <color indexed="81"/>
            <rFont val="Tahoma"/>
            <family val="2"/>
          </rPr>
          <t xml:space="preserve">
+ 450 000€HT de frais immédiats pour le protocole d’accord 2 en avril 2010</t>
        </r>
      </text>
    </comment>
    <comment ref="G53" authorId="1">
      <text>
        <r>
          <rPr>
            <b/>
            <sz val="8"/>
            <color indexed="81"/>
            <rFont val="Tahoma"/>
            <family val="2"/>
          </rPr>
          <t>f.bencomo:</t>
        </r>
        <r>
          <rPr>
            <sz val="8"/>
            <color indexed="81"/>
            <rFont val="Tahoma"/>
            <family val="2"/>
          </rPr>
          <t xml:space="preserve">
intereses, comision de montaje</t>
        </r>
      </text>
    </comment>
  </commentList>
</comments>
</file>

<file path=xl/sharedStrings.xml><?xml version="1.0" encoding="utf-8"?>
<sst xmlns="http://schemas.openxmlformats.org/spreadsheetml/2006/main" count="34" uniqueCount="22">
  <si>
    <t>SOGEFINERG</t>
  </si>
  <si>
    <t xml:space="preserve"> INVEST HT</t>
  </si>
  <si>
    <t>Banco</t>
  </si>
  <si>
    <t>TOTAL</t>
  </si>
  <si>
    <t>UE</t>
  </si>
  <si>
    <t>Tx mensuel 2007</t>
  </si>
  <si>
    <t>Tx mensuel 2008</t>
  </si>
  <si>
    <t>Tx mensuel 2009</t>
  </si>
  <si>
    <t>Tx mensuel 2010</t>
  </si>
  <si>
    <t>Tx mensuel 2011</t>
  </si>
  <si>
    <t>Tx mensuel 2012</t>
  </si>
  <si>
    <t>Total</t>
  </si>
  <si>
    <t>Banco TTC</t>
  </si>
  <si>
    <t>Banco HT</t>
  </si>
  <si>
    <t>+</t>
  </si>
  <si>
    <t>Claim1</t>
  </si>
  <si>
    <t>=</t>
  </si>
  <si>
    <t>Mois</t>
  </si>
  <si>
    <t xml:space="preserve">Différence </t>
  </si>
  <si>
    <t>Détail du prefinancement payé</t>
  </si>
  <si>
    <t>Total intercos déjà payé</t>
  </si>
  <si>
    <t>Frais financiers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</si>
</sst>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0.000000%"/>
    <numFmt numFmtId="165" formatCode="[$-40C]mmm\-yy;@"/>
    <numFmt numFmtId="166" formatCode="0.0000%"/>
  </numFmts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5">
    <xf numFmtId="0" fontId="0" fillId="0" borderId="0" xfId="0"/>
    <xf numFmtId="10" fontId="0" fillId="0" borderId="0" xfId="0" applyNumberFormat="1"/>
    <xf numFmtId="0" fontId="1" fillId="0" borderId="0" xfId="0" applyFont="1" applyAlignment="1">
      <alignment horizontal="center"/>
    </xf>
    <xf numFmtId="4" fontId="0" fillId="0" borderId="0" xfId="0" applyNumberFormat="1"/>
    <xf numFmtId="4" fontId="0" fillId="0" borderId="0" xfId="0" applyNumberFormat="1" applyFill="1"/>
    <xf numFmtId="164" fontId="0" fillId="0" borderId="0" xfId="0" applyNumberFormat="1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0" fontId="0" fillId="0" borderId="0" xfId="0" applyFill="1"/>
    <xf numFmtId="10" fontId="0" fillId="0" borderId="0" xfId="0" applyNumberFormat="1" applyFill="1"/>
    <xf numFmtId="166" fontId="0" fillId="0" borderId="0" xfId="1" applyNumberFormat="1" applyFont="1"/>
    <xf numFmtId="4" fontId="5" fillId="2" borderId="1" xfId="0" applyNumberFormat="1" applyFont="1" applyFill="1" applyBorder="1"/>
    <xf numFmtId="4" fontId="0" fillId="2" borderId="3" xfId="0" applyNumberFormat="1" applyFill="1" applyBorder="1"/>
    <xf numFmtId="4" fontId="0" fillId="0" borderId="2" xfId="0" applyNumberFormat="1" applyFill="1" applyBorder="1"/>
    <xf numFmtId="0" fontId="0" fillId="0" borderId="2" xfId="0" applyBorder="1"/>
    <xf numFmtId="4" fontId="0" fillId="0" borderId="4" xfId="0" applyNumberFormat="1" applyFill="1" applyBorder="1"/>
    <xf numFmtId="165" fontId="5" fillId="2" borderId="7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2" xfId="0" applyNumberFormat="1" applyFill="1" applyBorder="1"/>
    <xf numFmtId="4" fontId="0" fillId="2" borderId="2" xfId="0" applyNumberFormat="1" applyFill="1" applyBorder="1"/>
    <xf numFmtId="164" fontId="0" fillId="2" borderId="2" xfId="0" applyNumberFormat="1" applyFill="1" applyBorder="1"/>
    <xf numFmtId="10" fontId="0" fillId="2" borderId="2" xfId="0" applyNumberFormat="1" applyFill="1" applyBorder="1"/>
    <xf numFmtId="1" fontId="0" fillId="2" borderId="2" xfId="0" applyNumberFormat="1" applyFill="1" applyBorder="1"/>
    <xf numFmtId="14" fontId="0" fillId="2" borderId="2" xfId="0" applyNumberFormat="1" applyFill="1" applyBorder="1"/>
    <xf numFmtId="4" fontId="0" fillId="0" borderId="8" xfId="0" applyNumberFormat="1" applyFill="1" applyBorder="1"/>
    <xf numFmtId="4" fontId="0" fillId="0" borderId="9" xfId="0" applyNumberFormat="1" applyFill="1" applyBorder="1"/>
    <xf numFmtId="4" fontId="5" fillId="0" borderId="0" xfId="0" applyNumberFormat="1" applyFont="1" applyFill="1" applyBorder="1"/>
    <xf numFmtId="4" fontId="5" fillId="0" borderId="0" xfId="0" applyNumberFormat="1" applyFont="1" applyBorder="1"/>
    <xf numFmtId="4" fontId="5" fillId="0" borderId="3" xfId="0" applyNumberFormat="1" applyFont="1" applyBorder="1"/>
    <xf numFmtId="4" fontId="0" fillId="0" borderId="0" xfId="0" applyNumberFormat="1" applyFill="1" applyBorder="1"/>
    <xf numFmtId="4" fontId="0" fillId="0" borderId="0" xfId="0" applyNumberFormat="1" applyBorder="1"/>
    <xf numFmtId="4" fontId="8" fillId="0" borderId="13" xfId="0" applyNumberFormat="1" applyFont="1" applyFill="1" applyBorder="1"/>
    <xf numFmtId="4" fontId="5" fillId="0" borderId="13" xfId="0" applyNumberFormat="1" applyFont="1" applyBorder="1"/>
    <xf numFmtId="4" fontId="7" fillId="0" borderId="14" xfId="0" applyNumberFormat="1" applyFont="1" applyBorder="1"/>
    <xf numFmtId="4" fontId="9" fillId="3" borderId="10" xfId="0" applyNumberFormat="1" applyFont="1" applyFill="1" applyBorder="1"/>
    <xf numFmtId="4" fontId="9" fillId="3" borderId="11" xfId="0" applyNumberFormat="1" applyFont="1" applyFill="1" applyBorder="1"/>
    <xf numFmtId="4" fontId="9" fillId="3" borderId="12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2" xfId="0" applyNumberForma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" fontId="0" fillId="0" borderId="2" xfId="0" applyNumberFormat="1" applyBorder="1"/>
    <xf numFmtId="0" fontId="6" fillId="0" borderId="2" xfId="0" applyFont="1" applyBorder="1"/>
    <xf numFmtId="43" fontId="0" fillId="0" borderId="2" xfId="2" applyFont="1" applyFill="1" applyBorder="1"/>
    <xf numFmtId="43" fontId="0" fillId="0" borderId="2" xfId="2" applyFont="1" applyBorder="1"/>
    <xf numFmtId="43" fontId="6" fillId="0" borderId="2" xfId="2" applyFont="1" applyBorder="1"/>
    <xf numFmtId="43" fontId="0" fillId="0" borderId="0" xfId="2" applyFont="1"/>
    <xf numFmtId="0" fontId="1" fillId="0" borderId="0" xfId="0" applyFont="1"/>
    <xf numFmtId="4" fontId="10" fillId="3" borderId="10" xfId="0" applyNumberFormat="1" applyFont="1" applyFill="1" applyBorder="1"/>
    <xf numFmtId="4" fontId="10" fillId="3" borderId="11" xfId="0" applyNumberFormat="1" applyFont="1" applyFill="1" applyBorder="1"/>
    <xf numFmtId="4" fontId="10" fillId="3" borderId="12" xfId="0" applyNumberFormat="1" applyFont="1" applyFill="1" applyBorder="1"/>
    <xf numFmtId="4" fontId="11" fillId="0" borderId="0" xfId="0" applyNumberFormat="1" applyFont="1" applyBorder="1"/>
    <xf numFmtId="4" fontId="10" fillId="0" borderId="0" xfId="0" applyNumberFormat="1" applyFont="1" applyFill="1" applyBorder="1"/>
    <xf numFmtId="2" fontId="0" fillId="0" borderId="2" xfId="2" applyNumberFormat="1" applyFont="1" applyBorder="1"/>
    <xf numFmtId="2" fontId="0" fillId="2" borderId="2" xfId="2" applyNumberFormat="1" applyFont="1" applyFill="1" applyBorder="1"/>
    <xf numFmtId="43" fontId="5" fillId="2" borderId="15" xfId="2" applyFont="1" applyFill="1" applyBorder="1" applyAlignment="1">
      <alignment horizontal="right"/>
    </xf>
    <xf numFmtId="0" fontId="1" fillId="0" borderId="2" xfId="0" applyFont="1" applyBorder="1"/>
    <xf numFmtId="43" fontId="1" fillId="0" borderId="2" xfId="2" applyFont="1" applyBorder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714375</xdr:colOff>
      <xdr:row>48</xdr:row>
      <xdr:rowOff>71546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572375" cy="92155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BL69"/>
  <sheetViews>
    <sheetView topLeftCell="F1" workbookViewId="0">
      <selection activeCell="T18" sqref="T18"/>
    </sheetView>
  </sheetViews>
  <sheetFormatPr baseColWidth="10" defaultRowHeight="15"/>
  <cols>
    <col min="1" max="1" width="18.85546875" bestFit="1" customWidth="1"/>
    <col min="2" max="4" width="16.42578125" style="42" bestFit="1" customWidth="1"/>
    <col min="5" max="5" width="16.42578125" bestFit="1" customWidth="1"/>
    <col min="6" max="7" width="15.5703125" bestFit="1" customWidth="1"/>
    <col min="8" max="8" width="8.140625" bestFit="1" customWidth="1"/>
    <col min="9" max="9" width="14.140625" bestFit="1" customWidth="1"/>
    <col min="10" max="10" width="10" bestFit="1" customWidth="1"/>
    <col min="11" max="12" width="9.7109375" bestFit="1" customWidth="1"/>
    <col min="13" max="13" width="20" customWidth="1"/>
    <col min="14" max="14" width="10" bestFit="1" customWidth="1"/>
    <col min="15" max="15" width="9.7109375" style="6" bestFit="1" customWidth="1"/>
    <col min="16" max="18" width="9.7109375" bestFit="1" customWidth="1"/>
    <col min="19" max="19" width="12.7109375" bestFit="1" customWidth="1"/>
    <col min="20" max="20" width="13.7109375" bestFit="1" customWidth="1"/>
    <col min="21" max="21" width="12.7109375" bestFit="1" customWidth="1"/>
    <col min="22" max="22" width="13.7109375" bestFit="1" customWidth="1"/>
    <col min="23" max="23" width="14.85546875" customWidth="1"/>
    <col min="24" max="24" width="13.28515625" bestFit="1" customWidth="1"/>
    <col min="25" max="25" width="14.85546875" customWidth="1"/>
    <col min="26" max="26" width="11.7109375" bestFit="1" customWidth="1"/>
    <col min="27" max="27" width="18" bestFit="1" customWidth="1"/>
    <col min="31" max="32" width="13.28515625" bestFit="1" customWidth="1"/>
    <col min="33" max="33" width="12.7109375" bestFit="1" customWidth="1"/>
    <col min="34" max="34" width="13.28515625" bestFit="1" customWidth="1"/>
    <col min="35" max="36" width="12.7109375" bestFit="1" customWidth="1"/>
    <col min="37" max="40" width="11.7109375" bestFit="1" customWidth="1"/>
    <col min="41" max="43" width="12.7109375" bestFit="1" customWidth="1"/>
    <col min="44" max="50" width="11.7109375" bestFit="1" customWidth="1"/>
    <col min="62" max="62" width="10.28515625" bestFit="1" customWidth="1"/>
    <col min="63" max="63" width="13.42578125" customWidth="1"/>
    <col min="64" max="64" width="13.140625" bestFit="1" customWidth="1"/>
  </cols>
  <sheetData>
    <row r="1" spans="1:64">
      <c r="A1" t="s">
        <v>0</v>
      </c>
      <c r="H1" s="1"/>
      <c r="M1" s="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64" ht="15.75" thickBot="1">
      <c r="B2" s="46"/>
      <c r="C2" s="46"/>
      <c r="D2" s="46"/>
      <c r="E2" s="2"/>
      <c r="F2" s="2"/>
      <c r="G2" s="2"/>
      <c r="H2" s="2"/>
      <c r="I2" s="2"/>
      <c r="J2" s="2"/>
      <c r="K2" s="2"/>
      <c r="L2" s="2"/>
      <c r="M2" s="2"/>
      <c r="O2" s="7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64" ht="15.75">
      <c r="B3" s="43"/>
      <c r="C3" s="43"/>
      <c r="D3" s="43"/>
      <c r="E3" s="2"/>
      <c r="G3" s="4" t="s">
        <v>5</v>
      </c>
      <c r="H3" s="13">
        <f t="shared" ref="H3:H8" si="0">8.11%/12</f>
        <v>6.7583333333333323E-3</v>
      </c>
      <c r="I3" s="2"/>
      <c r="J3" s="29"/>
      <c r="K3" s="36" t="s">
        <v>11</v>
      </c>
      <c r="L3" s="37"/>
      <c r="M3" s="38">
        <f>+BL59</f>
        <v>32088128.284767423</v>
      </c>
      <c r="V3" s="4"/>
      <c r="W3" s="4"/>
      <c r="X3" s="11"/>
      <c r="Y3" s="4"/>
      <c r="Z3" s="11"/>
      <c r="AA3" s="4"/>
      <c r="AB3" s="11"/>
      <c r="AC3" s="11"/>
      <c r="AD3" s="11"/>
      <c r="AE3" s="11"/>
      <c r="AF3" s="11"/>
      <c r="AG3" s="11"/>
      <c r="AH3" s="11"/>
      <c r="AI3" s="11"/>
      <c r="AJ3" s="11"/>
    </row>
    <row r="4" spans="1:64">
      <c r="B4" s="35"/>
      <c r="C4" s="35"/>
      <c r="D4" s="35"/>
      <c r="E4" s="3"/>
      <c r="G4" s="4" t="s">
        <v>6</v>
      </c>
      <c r="H4" s="13">
        <f t="shared" si="0"/>
        <v>6.7583333333333323E-3</v>
      </c>
      <c r="I4" s="3"/>
      <c r="J4" s="30" t="s">
        <v>14</v>
      </c>
      <c r="K4" s="31" t="s">
        <v>15</v>
      </c>
      <c r="L4" s="32"/>
      <c r="M4" s="33">
        <v>3445913</v>
      </c>
      <c r="V4" s="11"/>
      <c r="W4" s="11"/>
      <c r="X4" s="11"/>
      <c r="Y4" s="12"/>
      <c r="Z4" s="11"/>
      <c r="AA4" s="12"/>
      <c r="AB4" s="11"/>
      <c r="AC4" s="11"/>
      <c r="AD4" s="11"/>
      <c r="AE4" s="11"/>
      <c r="AF4" s="11"/>
      <c r="AG4" s="11"/>
      <c r="AH4" s="11"/>
      <c r="AI4" s="11"/>
      <c r="AJ4" s="11"/>
    </row>
    <row r="5" spans="1:64" ht="15.75" thickBot="1">
      <c r="G5" s="4" t="s">
        <v>7</v>
      </c>
      <c r="H5" s="13">
        <f t="shared" si="0"/>
        <v>6.7583333333333323E-3</v>
      </c>
      <c r="I5" s="3"/>
      <c r="J5" s="39" t="s">
        <v>16</v>
      </c>
      <c r="K5" s="40"/>
      <c r="L5" s="40"/>
      <c r="M5" s="41">
        <f>+M3+M4</f>
        <v>35534041.284767419</v>
      </c>
      <c r="V5" s="4"/>
      <c r="W5" s="11"/>
      <c r="X5" s="11"/>
      <c r="Y5" s="4"/>
      <c r="Z5" s="11"/>
      <c r="AA5" s="4"/>
      <c r="AB5" s="11"/>
      <c r="AC5" s="11"/>
      <c r="AD5" s="11"/>
      <c r="AE5" s="11"/>
      <c r="AF5" s="11"/>
      <c r="AG5" s="11"/>
      <c r="AH5" s="11"/>
      <c r="AI5" s="11"/>
      <c r="AJ5" s="11"/>
    </row>
    <row r="6" spans="1:64">
      <c r="G6" s="4" t="s">
        <v>8</v>
      </c>
      <c r="H6" s="13">
        <f t="shared" si="0"/>
        <v>6.7583333333333323E-3</v>
      </c>
      <c r="I6" s="3"/>
      <c r="J6" s="3"/>
      <c r="L6" s="3"/>
      <c r="M6" s="3"/>
      <c r="V6" s="4"/>
      <c r="W6" s="11"/>
      <c r="X6" s="11"/>
      <c r="Y6" s="4"/>
      <c r="Z6" s="11"/>
      <c r="AA6" s="4"/>
      <c r="AB6" s="11"/>
      <c r="AC6" s="11"/>
      <c r="AD6" s="11"/>
      <c r="AE6" s="11"/>
      <c r="AF6" s="11"/>
      <c r="AG6" s="11"/>
      <c r="AH6" s="11"/>
      <c r="AI6" s="11"/>
      <c r="AJ6" s="11"/>
    </row>
    <row r="7" spans="1:64">
      <c r="A7" s="47" t="s">
        <v>17</v>
      </c>
      <c r="B7" s="47" t="s">
        <v>1</v>
      </c>
      <c r="C7" s="47" t="s">
        <v>12</v>
      </c>
      <c r="D7" s="47" t="s">
        <v>13</v>
      </c>
      <c r="E7" s="47" t="s">
        <v>18</v>
      </c>
      <c r="G7" s="4" t="s">
        <v>9</v>
      </c>
      <c r="H7" s="13">
        <f t="shared" si="0"/>
        <v>6.7583333333333323E-3</v>
      </c>
      <c r="I7" s="3"/>
      <c r="J7" s="3"/>
      <c r="K7" s="3"/>
      <c r="L7" s="3"/>
      <c r="M7" s="3"/>
      <c r="V7" s="4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64">
      <c r="A8" s="48">
        <v>39295</v>
      </c>
      <c r="B8" s="50">
        <v>113291873</v>
      </c>
      <c r="C8" s="50">
        <v>107416494.03999999</v>
      </c>
      <c r="D8" s="50">
        <f t="shared" ref="D8:D16" si="1">+C8/1.196</f>
        <v>89813122.107023403</v>
      </c>
      <c r="E8" s="50">
        <f>+B8-D8-29000000</f>
        <v>-5521249.107023403</v>
      </c>
      <c r="G8" s="4" t="s">
        <v>10</v>
      </c>
      <c r="H8" s="13">
        <f t="shared" si="0"/>
        <v>6.7583333333333323E-3</v>
      </c>
      <c r="I8" s="3"/>
      <c r="J8" s="3"/>
      <c r="K8" s="3"/>
      <c r="L8" s="3"/>
      <c r="M8" s="3"/>
      <c r="N8" s="3"/>
      <c r="S8" s="3"/>
      <c r="T8" s="3"/>
      <c r="V8" s="4"/>
      <c r="W8" s="4"/>
      <c r="X8" s="4"/>
      <c r="Y8" s="11"/>
      <c r="Z8" s="11"/>
      <c r="AA8" s="11"/>
      <c r="AB8" s="11"/>
      <c r="AC8" s="11"/>
      <c r="AD8" s="11"/>
      <c r="AE8" s="4"/>
      <c r="AF8" s="4"/>
      <c r="AG8" s="11"/>
      <c r="AH8" s="11"/>
      <c r="AI8" s="11"/>
      <c r="AJ8" s="11"/>
    </row>
    <row r="9" spans="1:64">
      <c r="A9" s="48">
        <v>39326</v>
      </c>
      <c r="B9" s="50">
        <v>6769012</v>
      </c>
      <c r="C9" s="50">
        <v>0</v>
      </c>
      <c r="D9" s="50">
        <f t="shared" si="1"/>
        <v>0</v>
      </c>
      <c r="E9" s="50">
        <f t="shared" ref="E9:E29" si="2">+B9-D9</f>
        <v>6769012</v>
      </c>
      <c r="F9" s="4"/>
      <c r="G9" s="4"/>
      <c r="H9" s="3"/>
      <c r="I9" s="3"/>
      <c r="J9" s="3"/>
      <c r="K9" s="3"/>
      <c r="L9" s="3"/>
      <c r="M9" s="3"/>
      <c r="N9" s="3"/>
      <c r="R9" s="3"/>
      <c r="S9" s="3"/>
      <c r="T9" s="3"/>
      <c r="V9" s="4"/>
      <c r="W9" s="4"/>
      <c r="X9" s="4"/>
      <c r="Y9" s="4"/>
      <c r="Z9" s="4"/>
      <c r="AA9" s="4"/>
      <c r="AB9" s="4"/>
      <c r="AC9" s="11"/>
      <c r="AD9" s="11"/>
      <c r="AE9" s="4"/>
      <c r="AF9" s="4"/>
      <c r="AG9" s="4"/>
      <c r="AH9" s="11"/>
      <c r="AI9" s="11"/>
      <c r="AJ9" s="11"/>
    </row>
    <row r="10" spans="1:64">
      <c r="A10" s="48">
        <v>39356</v>
      </c>
      <c r="B10" s="50">
        <v>9599101</v>
      </c>
      <c r="C10" s="50">
        <v>0</v>
      </c>
      <c r="D10" s="50">
        <f t="shared" si="1"/>
        <v>0</v>
      </c>
      <c r="E10" s="50">
        <f t="shared" si="2"/>
        <v>9599101</v>
      </c>
      <c r="F10" s="4"/>
      <c r="G10" s="4"/>
      <c r="H10" s="3"/>
      <c r="I10" s="3"/>
      <c r="J10" s="3"/>
      <c r="K10" s="3"/>
      <c r="L10" s="3"/>
      <c r="M10" s="3"/>
      <c r="N10" s="3"/>
      <c r="R10" s="3"/>
      <c r="S10" s="3"/>
      <c r="T10" s="3"/>
      <c r="V10" s="4"/>
      <c r="W10" s="4"/>
      <c r="X10" s="4"/>
      <c r="Y10" s="4"/>
      <c r="Z10" s="4"/>
      <c r="AA10" s="4"/>
      <c r="AB10" s="4"/>
      <c r="AC10" s="11"/>
      <c r="AD10" s="11"/>
      <c r="AE10" s="4"/>
      <c r="AF10" s="4"/>
      <c r="AG10" s="4"/>
      <c r="AH10" s="11"/>
      <c r="AI10" s="11"/>
      <c r="AJ10" s="11"/>
    </row>
    <row r="11" spans="1:64">
      <c r="A11" s="48">
        <v>39387</v>
      </c>
      <c r="B11" s="50">
        <v>10312805.000000002</v>
      </c>
      <c r="C11" s="50">
        <v>0</v>
      </c>
      <c r="D11" s="50">
        <f t="shared" si="1"/>
        <v>0</v>
      </c>
      <c r="E11" s="50">
        <f t="shared" si="2"/>
        <v>10312805.000000002</v>
      </c>
      <c r="F11" s="4"/>
      <c r="G11" s="4"/>
      <c r="H11" s="3"/>
      <c r="I11" s="3"/>
      <c r="J11" s="3"/>
      <c r="K11" s="3"/>
      <c r="L11" s="3"/>
      <c r="M11" s="3"/>
      <c r="N11" s="3"/>
      <c r="O11" s="8"/>
      <c r="R11" s="3"/>
      <c r="S11" s="3"/>
      <c r="T11" s="3"/>
      <c r="V11" s="4"/>
      <c r="W11" s="4"/>
      <c r="X11" s="4"/>
      <c r="Y11" s="4"/>
      <c r="Z11" s="4"/>
      <c r="AA11" s="4"/>
      <c r="AB11" s="4"/>
      <c r="AC11" s="11"/>
      <c r="AD11" s="11"/>
      <c r="AE11" s="4"/>
      <c r="AF11" s="4"/>
      <c r="AG11" s="4"/>
      <c r="AH11" s="11"/>
      <c r="AI11" s="11"/>
      <c r="AJ11" s="11"/>
    </row>
    <row r="12" spans="1:64">
      <c r="A12" s="48">
        <v>39417</v>
      </c>
      <c r="B12" s="50">
        <v>12221604</v>
      </c>
      <c r="C12" s="50">
        <v>19576263.149999999</v>
      </c>
      <c r="D12" s="50">
        <f t="shared" si="1"/>
        <v>16368113.00167224</v>
      </c>
      <c r="E12" s="50">
        <f t="shared" si="2"/>
        <v>-4146509.00167224</v>
      </c>
      <c r="J12" s="3"/>
      <c r="K12" s="3"/>
      <c r="L12" s="3"/>
      <c r="M12" s="3"/>
      <c r="N12" s="3"/>
      <c r="O12" s="8"/>
      <c r="R12" s="3"/>
      <c r="S12" s="3"/>
      <c r="T12" s="3"/>
      <c r="V12" s="4"/>
      <c r="W12" s="4"/>
      <c r="X12" s="4"/>
      <c r="Y12" s="4"/>
      <c r="Z12" s="4"/>
      <c r="AA12" s="4"/>
      <c r="AB12" s="4"/>
      <c r="AC12" s="11"/>
      <c r="AD12" s="11"/>
      <c r="AE12" s="4"/>
      <c r="AF12" s="4"/>
      <c r="AG12" s="4"/>
      <c r="AH12" s="4"/>
      <c r="AI12" s="11"/>
      <c r="AJ12" s="11"/>
    </row>
    <row r="13" spans="1:64">
      <c r="A13" s="48">
        <v>39448</v>
      </c>
      <c r="B13" s="50">
        <v>7966810.0000000009</v>
      </c>
      <c r="C13" s="50">
        <v>12334114.779999999</v>
      </c>
      <c r="D13" s="50">
        <f t="shared" si="1"/>
        <v>10312805</v>
      </c>
      <c r="E13" s="50">
        <f t="shared" si="2"/>
        <v>-2345994.9999999991</v>
      </c>
      <c r="J13" s="3"/>
      <c r="K13" s="3"/>
      <c r="L13" s="3"/>
      <c r="M13" s="3"/>
      <c r="N13" s="3"/>
      <c r="O13" s="8"/>
      <c r="P13" s="3"/>
      <c r="R13" s="3"/>
      <c r="S13" s="3"/>
      <c r="T13" s="3"/>
      <c r="V13" s="4"/>
      <c r="W13" s="4"/>
      <c r="X13" s="4"/>
      <c r="Y13" s="4"/>
      <c r="Z13" s="4"/>
      <c r="AA13" s="4"/>
      <c r="AB13" s="4"/>
      <c r="AC13" s="11"/>
      <c r="AD13" s="11"/>
      <c r="AE13" s="4"/>
      <c r="AF13" s="4"/>
      <c r="AG13" s="4"/>
      <c r="AH13" s="11"/>
      <c r="AI13" s="4"/>
      <c r="AJ13" s="11"/>
    </row>
    <row r="14" spans="1:64">
      <c r="A14" s="48">
        <v>39479</v>
      </c>
      <c r="B14" s="50">
        <v>11330594</v>
      </c>
      <c r="C14" s="50">
        <f>14617038.38+9528304.76</f>
        <v>24145343.140000001</v>
      </c>
      <c r="D14" s="50">
        <f t="shared" si="1"/>
        <v>20188413.99665552</v>
      </c>
      <c r="E14" s="50">
        <f t="shared" si="2"/>
        <v>-8857819.9966555201</v>
      </c>
      <c r="J14" s="3"/>
      <c r="K14" s="3"/>
      <c r="L14" s="3"/>
      <c r="M14" s="3"/>
      <c r="N14" s="3"/>
      <c r="O14" s="8"/>
      <c r="R14" s="3"/>
      <c r="S14" s="3"/>
      <c r="T14" s="3"/>
      <c r="V14" s="4"/>
      <c r="W14" s="4"/>
      <c r="X14" s="4"/>
      <c r="Y14" s="4"/>
      <c r="Z14" s="4"/>
      <c r="AA14" s="4"/>
      <c r="AB14" s="4"/>
      <c r="AC14" s="11"/>
      <c r="AD14" s="11"/>
      <c r="AE14" s="4"/>
      <c r="AF14" s="4"/>
      <c r="AG14" s="4"/>
      <c r="AH14" s="4"/>
      <c r="AI14" s="11"/>
      <c r="AJ14" s="4"/>
    </row>
    <row r="15" spans="1:64" ht="15.75" thickBot="1">
      <c r="A15" s="48">
        <v>39508</v>
      </c>
      <c r="B15" s="50">
        <v>10649850.000000002</v>
      </c>
      <c r="C15" s="50">
        <v>0</v>
      </c>
      <c r="D15" s="50">
        <f t="shared" si="1"/>
        <v>0</v>
      </c>
      <c r="E15" s="50">
        <f t="shared" si="2"/>
        <v>10649850.000000002</v>
      </c>
      <c r="I15" s="3"/>
      <c r="J15" s="3"/>
      <c r="K15" s="3"/>
      <c r="L15" s="3"/>
      <c r="M15" s="3"/>
      <c r="N15" s="3"/>
      <c r="O15" s="8"/>
      <c r="R15" s="3"/>
      <c r="S15" s="3"/>
      <c r="T15" s="3"/>
      <c r="V15" s="4"/>
      <c r="W15" s="4"/>
      <c r="X15" s="4"/>
      <c r="Y15" s="4"/>
      <c r="Z15" s="4"/>
      <c r="AA15" s="4"/>
      <c r="AB15" s="4"/>
      <c r="AC15" s="11"/>
      <c r="AD15" s="11"/>
      <c r="AE15" s="4"/>
      <c r="AF15" s="4"/>
      <c r="AG15" s="4"/>
      <c r="AH15" s="11"/>
      <c r="AI15" s="4"/>
      <c r="AJ15" s="4"/>
    </row>
    <row r="16" spans="1:64" ht="13.5" customHeight="1" thickBot="1">
      <c r="A16" s="48">
        <v>39539</v>
      </c>
      <c r="B16" s="50">
        <v>11393524</v>
      </c>
      <c r="C16" s="50">
        <v>13551390.423999999</v>
      </c>
      <c r="D16" s="50">
        <f t="shared" si="1"/>
        <v>11330594</v>
      </c>
      <c r="E16" s="50">
        <f t="shared" si="2"/>
        <v>62930</v>
      </c>
      <c r="F16" s="4"/>
      <c r="G16" s="4"/>
      <c r="H16" s="4"/>
      <c r="I16" s="20">
        <v>39295</v>
      </c>
      <c r="J16" s="21">
        <v>39326</v>
      </c>
      <c r="K16" s="21">
        <v>39356</v>
      </c>
      <c r="L16" s="21">
        <v>39387</v>
      </c>
      <c r="M16" s="21">
        <v>39417</v>
      </c>
      <c r="N16" s="21">
        <v>39448</v>
      </c>
      <c r="O16" s="21">
        <v>39479</v>
      </c>
      <c r="P16" s="21">
        <v>39508</v>
      </c>
      <c r="Q16" s="21">
        <v>39539</v>
      </c>
      <c r="R16" s="21">
        <v>39569</v>
      </c>
      <c r="S16" s="21">
        <v>39600</v>
      </c>
      <c r="T16" s="21">
        <v>39630</v>
      </c>
      <c r="U16" s="21">
        <v>39661</v>
      </c>
      <c r="V16" s="21">
        <v>39692</v>
      </c>
      <c r="W16" s="21">
        <v>39722</v>
      </c>
      <c r="X16" s="21">
        <v>39753</v>
      </c>
      <c r="Y16" s="21">
        <v>39783</v>
      </c>
      <c r="Z16" s="21">
        <v>39814</v>
      </c>
      <c r="AA16" s="21">
        <v>39845</v>
      </c>
      <c r="AB16" s="21">
        <v>39873</v>
      </c>
      <c r="AC16" s="21">
        <v>39904</v>
      </c>
      <c r="AD16" s="21">
        <v>39934</v>
      </c>
      <c r="AE16" s="21">
        <v>39965</v>
      </c>
      <c r="AF16" s="21">
        <v>39995</v>
      </c>
      <c r="AG16" s="21">
        <v>40026</v>
      </c>
      <c r="AH16" s="21">
        <v>40057</v>
      </c>
      <c r="AI16" s="21">
        <v>40087</v>
      </c>
      <c r="AJ16" s="21">
        <v>40118</v>
      </c>
      <c r="AK16" s="21">
        <v>40148</v>
      </c>
      <c r="AL16" s="21">
        <v>40179</v>
      </c>
      <c r="AM16" s="21">
        <v>40210</v>
      </c>
      <c r="AN16" s="21">
        <v>40238</v>
      </c>
      <c r="AO16" s="21">
        <v>40269</v>
      </c>
      <c r="AP16" s="21">
        <v>40299</v>
      </c>
      <c r="AQ16" s="21">
        <v>40330</v>
      </c>
      <c r="AR16" s="21">
        <v>40360</v>
      </c>
      <c r="AS16" s="21">
        <v>40391</v>
      </c>
      <c r="AT16" s="21">
        <v>40422</v>
      </c>
      <c r="AU16" s="21">
        <v>40452</v>
      </c>
      <c r="AV16" s="21">
        <v>40483</v>
      </c>
      <c r="AW16" s="21">
        <v>40513</v>
      </c>
      <c r="AX16" s="21">
        <v>40544</v>
      </c>
      <c r="AY16" s="21">
        <v>40575</v>
      </c>
      <c r="AZ16" s="21">
        <v>40603</v>
      </c>
      <c r="BA16" s="21">
        <v>40634</v>
      </c>
      <c r="BB16" s="21">
        <v>40664</v>
      </c>
      <c r="BC16" s="21">
        <v>40695</v>
      </c>
      <c r="BD16" s="21">
        <v>40725</v>
      </c>
      <c r="BE16" s="21">
        <v>40756</v>
      </c>
      <c r="BF16" s="21">
        <v>40787</v>
      </c>
      <c r="BG16" s="21">
        <v>40817</v>
      </c>
      <c r="BH16" s="21">
        <v>40848</v>
      </c>
      <c r="BI16" s="21">
        <v>40878</v>
      </c>
      <c r="BJ16" s="21">
        <v>40909</v>
      </c>
      <c r="BK16" s="21">
        <v>40940</v>
      </c>
      <c r="BL16" s="19" t="s">
        <v>3</v>
      </c>
    </row>
    <row r="17" spans="1:64">
      <c r="A17" s="48">
        <v>39569</v>
      </c>
      <c r="B17" s="50">
        <v>13261422</v>
      </c>
      <c r="C17" s="50">
        <v>12737220.600000001</v>
      </c>
      <c r="D17" s="50">
        <f t="shared" ref="D17:D53" si="3">+C17/1.196</f>
        <v>10649850.000000002</v>
      </c>
      <c r="E17" s="50">
        <f t="shared" si="2"/>
        <v>2611571.9999999981</v>
      </c>
      <c r="F17" s="4"/>
      <c r="G17" s="4"/>
      <c r="H17" s="4"/>
      <c r="I17" s="18">
        <f>$E$8*$H$3</f>
        <v>-37314.44188163316</v>
      </c>
      <c r="J17" s="18">
        <f>$E$8*$H$3</f>
        <v>-37314.44188163316</v>
      </c>
      <c r="K17" s="18">
        <f>$E$8*$H$3</f>
        <v>-37314.44188163316</v>
      </c>
      <c r="L17" s="18">
        <f>$E$8*$H$3</f>
        <v>-37314.44188163316</v>
      </c>
      <c r="M17" s="18">
        <f>$E$8*$H$3</f>
        <v>-37314.44188163316</v>
      </c>
      <c r="N17" s="18">
        <f t="shared" ref="N17:Y17" si="4">$E$8*$H$4</f>
        <v>-37314.44188163316</v>
      </c>
      <c r="O17" s="18">
        <f t="shared" si="4"/>
        <v>-37314.44188163316</v>
      </c>
      <c r="P17" s="18">
        <f t="shared" si="4"/>
        <v>-37314.44188163316</v>
      </c>
      <c r="Q17" s="18">
        <f t="shared" si="4"/>
        <v>-37314.44188163316</v>
      </c>
      <c r="R17" s="18">
        <f t="shared" si="4"/>
        <v>-37314.44188163316</v>
      </c>
      <c r="S17" s="18">
        <f t="shared" si="4"/>
        <v>-37314.44188163316</v>
      </c>
      <c r="T17" s="18">
        <f t="shared" si="4"/>
        <v>-37314.44188163316</v>
      </c>
      <c r="U17" s="18">
        <f t="shared" si="4"/>
        <v>-37314.44188163316</v>
      </c>
      <c r="V17" s="18">
        <f t="shared" si="4"/>
        <v>-37314.44188163316</v>
      </c>
      <c r="W17" s="18">
        <f t="shared" si="4"/>
        <v>-37314.44188163316</v>
      </c>
      <c r="X17" s="18">
        <f t="shared" si="4"/>
        <v>-37314.44188163316</v>
      </c>
      <c r="Y17" s="18">
        <f t="shared" si="4"/>
        <v>-37314.44188163316</v>
      </c>
      <c r="Z17" s="18">
        <f t="shared" ref="Z17:AK17" si="5">$E$8*$H$5</f>
        <v>-37314.44188163316</v>
      </c>
      <c r="AA17" s="18">
        <f t="shared" si="5"/>
        <v>-37314.44188163316</v>
      </c>
      <c r="AB17" s="18">
        <f t="shared" si="5"/>
        <v>-37314.44188163316</v>
      </c>
      <c r="AC17" s="18">
        <f t="shared" si="5"/>
        <v>-37314.44188163316</v>
      </c>
      <c r="AD17" s="18">
        <f t="shared" si="5"/>
        <v>-37314.44188163316</v>
      </c>
      <c r="AE17" s="18">
        <f t="shared" si="5"/>
        <v>-37314.44188163316</v>
      </c>
      <c r="AF17" s="18">
        <f t="shared" si="5"/>
        <v>-37314.44188163316</v>
      </c>
      <c r="AG17" s="18">
        <f t="shared" si="5"/>
        <v>-37314.44188163316</v>
      </c>
      <c r="AH17" s="18">
        <f t="shared" si="5"/>
        <v>-37314.44188163316</v>
      </c>
      <c r="AI17" s="18">
        <f t="shared" si="5"/>
        <v>-37314.44188163316</v>
      </c>
      <c r="AJ17" s="18">
        <f t="shared" si="5"/>
        <v>-37314.44188163316</v>
      </c>
      <c r="AK17" s="18">
        <f t="shared" si="5"/>
        <v>-37314.44188163316</v>
      </c>
      <c r="AL17" s="18">
        <f t="shared" ref="AL17:AW17" si="6">$E$8*$H$6</f>
        <v>-37314.44188163316</v>
      </c>
      <c r="AM17" s="18">
        <f t="shared" si="6"/>
        <v>-37314.44188163316</v>
      </c>
      <c r="AN17" s="18">
        <f t="shared" si="6"/>
        <v>-37314.44188163316</v>
      </c>
      <c r="AO17" s="18">
        <f t="shared" si="6"/>
        <v>-37314.44188163316</v>
      </c>
      <c r="AP17" s="18">
        <f t="shared" si="6"/>
        <v>-37314.44188163316</v>
      </c>
      <c r="AQ17" s="18">
        <f t="shared" si="6"/>
        <v>-37314.44188163316</v>
      </c>
      <c r="AR17" s="18">
        <f t="shared" si="6"/>
        <v>-37314.44188163316</v>
      </c>
      <c r="AS17" s="18">
        <f t="shared" si="6"/>
        <v>-37314.44188163316</v>
      </c>
      <c r="AT17" s="18">
        <f t="shared" si="6"/>
        <v>-37314.44188163316</v>
      </c>
      <c r="AU17" s="18">
        <f t="shared" si="6"/>
        <v>-37314.44188163316</v>
      </c>
      <c r="AV17" s="18">
        <f t="shared" si="6"/>
        <v>-37314.44188163316</v>
      </c>
      <c r="AW17" s="18">
        <f t="shared" si="6"/>
        <v>-37314.44188163316</v>
      </c>
      <c r="AX17" s="18">
        <f t="shared" ref="AX17:BI17" si="7">$E$8*$H$7</f>
        <v>-37314.44188163316</v>
      </c>
      <c r="AY17" s="18">
        <f t="shared" si="7"/>
        <v>-37314.44188163316</v>
      </c>
      <c r="AZ17" s="18">
        <f t="shared" si="7"/>
        <v>-37314.44188163316</v>
      </c>
      <c r="BA17" s="18">
        <f t="shared" si="7"/>
        <v>-37314.44188163316</v>
      </c>
      <c r="BB17" s="18">
        <f t="shared" si="7"/>
        <v>-37314.44188163316</v>
      </c>
      <c r="BC17" s="18">
        <f t="shared" si="7"/>
        <v>-37314.44188163316</v>
      </c>
      <c r="BD17" s="18">
        <f t="shared" si="7"/>
        <v>-37314.44188163316</v>
      </c>
      <c r="BE17" s="18">
        <f t="shared" si="7"/>
        <v>-37314.44188163316</v>
      </c>
      <c r="BF17" s="18">
        <f t="shared" si="7"/>
        <v>-37314.44188163316</v>
      </c>
      <c r="BG17" s="18">
        <f t="shared" si="7"/>
        <v>-37314.44188163316</v>
      </c>
      <c r="BH17" s="18">
        <f t="shared" si="7"/>
        <v>-37314.44188163316</v>
      </c>
      <c r="BI17" s="18">
        <f t="shared" si="7"/>
        <v>-37314.44188163316</v>
      </c>
      <c r="BJ17" s="18">
        <f>$E$8*$H$8</f>
        <v>-37314.44188163316</v>
      </c>
      <c r="BK17" s="18">
        <f>$E$8*$H$8</f>
        <v>-37314.44188163316</v>
      </c>
      <c r="BL17" s="15">
        <f>+SUM(I17:BK17)</f>
        <v>-2052294.3034898224</v>
      </c>
    </row>
    <row r="18" spans="1:64">
      <c r="A18" s="48">
        <v>39600</v>
      </c>
      <c r="B18" s="50">
        <v>12859007.000000002</v>
      </c>
      <c r="C18" s="50">
        <v>13626654.704</v>
      </c>
      <c r="D18" s="50">
        <f t="shared" si="3"/>
        <v>11393524</v>
      </c>
      <c r="E18" s="50">
        <f t="shared" si="2"/>
        <v>1465483.0000000019</v>
      </c>
      <c r="F18" s="4"/>
      <c r="G18" s="4"/>
      <c r="H18" s="4"/>
      <c r="I18" s="24"/>
      <c r="J18" s="16">
        <f>E9*$H$3</f>
        <v>45747.239433333329</v>
      </c>
      <c r="K18" s="16">
        <f>E9*$H$3</f>
        <v>45747.239433333329</v>
      </c>
      <c r="L18" s="16">
        <f>E9*$H$3</f>
        <v>45747.239433333329</v>
      </c>
      <c r="M18" s="16">
        <f>E9*$H$3</f>
        <v>45747.239433333329</v>
      </c>
      <c r="N18" s="16">
        <f>E9*$H$3</f>
        <v>45747.239433333329</v>
      </c>
      <c r="O18" s="16">
        <f t="shared" ref="O18:O23" si="8">E9*$H$4</f>
        <v>45747.239433333329</v>
      </c>
      <c r="P18" s="16">
        <f t="shared" ref="P18:P24" si="9">E9*$H$4</f>
        <v>45747.239433333329</v>
      </c>
      <c r="Q18" s="16">
        <f t="shared" ref="Q18:Q25" si="10">E9*$H$4</f>
        <v>45747.239433333329</v>
      </c>
      <c r="R18" s="16">
        <f t="shared" ref="R18:R26" si="11">E9*$H$4</f>
        <v>45747.239433333329</v>
      </c>
      <c r="S18" s="16">
        <f t="shared" ref="S18:S27" si="12">E9*$H$4</f>
        <v>45747.239433333329</v>
      </c>
      <c r="T18" s="16">
        <f t="shared" ref="T18:T28" si="13">E9*$H$4</f>
        <v>45747.239433333329</v>
      </c>
      <c r="U18" s="16">
        <f t="shared" ref="U18:U29" si="14">E9*$H$4</f>
        <v>45747.239433333329</v>
      </c>
      <c r="V18" s="16">
        <f t="shared" ref="V18:V30" si="15">E9*$H$4</f>
        <v>45747.239433333329</v>
      </c>
      <c r="W18" s="16">
        <f t="shared" ref="W18:W31" si="16">E9*$H$4</f>
        <v>45747.239433333329</v>
      </c>
      <c r="X18" s="16">
        <f t="shared" ref="X18:X32" si="17">E9*$H$4</f>
        <v>45747.239433333329</v>
      </c>
      <c r="Y18" s="16">
        <f t="shared" ref="Y18:Y33" si="18">E9*$H$4</f>
        <v>45747.239433333329</v>
      </c>
      <c r="Z18" s="16">
        <f t="shared" ref="Z18:Z34" si="19">E9*$H$5</f>
        <v>45747.239433333329</v>
      </c>
      <c r="AA18" s="16">
        <f t="shared" ref="AA18:AA35" si="20">E9*$H$5</f>
        <v>45747.239433333329</v>
      </c>
      <c r="AB18" s="16">
        <f t="shared" ref="AB18:AB36" si="21">E9*$H$5</f>
        <v>45747.239433333329</v>
      </c>
      <c r="AC18" s="16">
        <f t="shared" ref="AC18:AC37" si="22">E9*$H$5</f>
        <v>45747.239433333329</v>
      </c>
      <c r="AD18" s="16">
        <f t="shared" ref="AD18:AD38" si="23">E9*$H$5</f>
        <v>45747.239433333329</v>
      </c>
      <c r="AE18" s="16">
        <f t="shared" ref="AE18:AE39" si="24">E9*$H$5</f>
        <v>45747.239433333329</v>
      </c>
      <c r="AF18" s="16">
        <f t="shared" ref="AF18:AF40" si="25">E9*$H$5</f>
        <v>45747.239433333329</v>
      </c>
      <c r="AG18" s="16">
        <f t="shared" ref="AG18:AG41" si="26">E9*$H$5</f>
        <v>45747.239433333329</v>
      </c>
      <c r="AH18" s="16">
        <f t="shared" ref="AH18:AH42" si="27">E9*$H$5</f>
        <v>45747.239433333329</v>
      </c>
      <c r="AI18" s="16">
        <f t="shared" ref="AI18:AI43" si="28">E9*$H$5</f>
        <v>45747.239433333329</v>
      </c>
      <c r="AJ18" s="16">
        <f t="shared" ref="AJ18:AJ44" si="29">E9*$H$5</f>
        <v>45747.239433333329</v>
      </c>
      <c r="AK18" s="16">
        <f t="shared" ref="AK18:AK45" si="30">E9*$H$5</f>
        <v>45747.239433333329</v>
      </c>
      <c r="AL18" s="16">
        <f t="shared" ref="AL18:AL46" si="31">E9*$H$6</f>
        <v>45747.239433333329</v>
      </c>
      <c r="AM18" s="16">
        <f t="shared" ref="AM18:AM47" si="32">E9*$H$6</f>
        <v>45747.239433333329</v>
      </c>
      <c r="AN18" s="16">
        <f t="shared" ref="AN18:AN48" si="33">E9*$H$6</f>
        <v>45747.239433333329</v>
      </c>
      <c r="AO18" s="16">
        <f t="shared" ref="AO18:AO49" si="34">E9*$H$6</f>
        <v>45747.239433333329</v>
      </c>
      <c r="AP18" s="16">
        <f t="shared" ref="AP18:AP50" si="35">E9*$H$6</f>
        <v>45747.239433333329</v>
      </c>
      <c r="AQ18" s="16">
        <f t="shared" ref="AQ18:AQ51" si="36">E9*$H$6</f>
        <v>45747.239433333329</v>
      </c>
      <c r="AR18" s="16">
        <f t="shared" ref="AR18:AR52" si="37">E9*$H$6</f>
        <v>45747.239433333329</v>
      </c>
      <c r="AS18" s="16">
        <f t="shared" ref="AS18:AS53" si="38">E9*$H$6</f>
        <v>45747.239433333329</v>
      </c>
      <c r="AT18" s="16">
        <f t="shared" ref="AT18:AT54" si="39">E9*$H$6</f>
        <v>45747.239433333329</v>
      </c>
      <c r="AU18" s="16">
        <f t="shared" ref="AU18:AU55" si="40">E9*$H$6</f>
        <v>45747.239433333329</v>
      </c>
      <c r="AV18" s="16">
        <f t="shared" ref="AV18:AV56" si="41">E9*$H$6</f>
        <v>45747.239433333329</v>
      </c>
      <c r="AW18" s="16">
        <f t="shared" ref="AW18:BI18" si="42">$E$9*$H$6</f>
        <v>45747.239433333329</v>
      </c>
      <c r="AX18" s="16">
        <f t="shared" si="42"/>
        <v>45747.239433333329</v>
      </c>
      <c r="AY18" s="16">
        <f t="shared" si="42"/>
        <v>45747.239433333329</v>
      </c>
      <c r="AZ18" s="16">
        <f t="shared" si="42"/>
        <v>45747.239433333329</v>
      </c>
      <c r="BA18" s="16">
        <f t="shared" si="42"/>
        <v>45747.239433333329</v>
      </c>
      <c r="BB18" s="16">
        <f t="shared" si="42"/>
        <v>45747.239433333329</v>
      </c>
      <c r="BC18" s="16">
        <f t="shared" si="42"/>
        <v>45747.239433333329</v>
      </c>
      <c r="BD18" s="16">
        <f t="shared" si="42"/>
        <v>45747.239433333329</v>
      </c>
      <c r="BE18" s="16">
        <f t="shared" si="42"/>
        <v>45747.239433333329</v>
      </c>
      <c r="BF18" s="16">
        <f t="shared" si="42"/>
        <v>45747.239433333329</v>
      </c>
      <c r="BG18" s="16">
        <f t="shared" si="42"/>
        <v>45747.239433333329</v>
      </c>
      <c r="BH18" s="16">
        <f t="shared" si="42"/>
        <v>45747.239433333329</v>
      </c>
      <c r="BI18" s="16">
        <f t="shared" si="42"/>
        <v>45747.239433333329</v>
      </c>
      <c r="BJ18" s="44">
        <f>$E$9*$H$7</f>
        <v>45747.239433333329</v>
      </c>
      <c r="BK18" s="44">
        <f>$E$9*$H$7</f>
        <v>45747.239433333329</v>
      </c>
      <c r="BL18" s="15">
        <f t="shared" ref="BL18:BL58" si="43">+SUM(I18:BK18)</f>
        <v>2470350.9293999979</v>
      </c>
    </row>
    <row r="19" spans="1:64">
      <c r="A19" s="48">
        <v>39630</v>
      </c>
      <c r="B19" s="50">
        <v>14712147</v>
      </c>
      <c r="C19" s="50">
        <v>0</v>
      </c>
      <c r="D19" s="50">
        <f t="shared" si="3"/>
        <v>0</v>
      </c>
      <c r="E19" s="50">
        <f t="shared" si="2"/>
        <v>14712147</v>
      </c>
      <c r="F19" s="4"/>
      <c r="G19" s="4"/>
      <c r="H19" s="4"/>
      <c r="I19" s="24"/>
      <c r="J19" s="24"/>
      <c r="K19" s="16">
        <f>E10*$H$3</f>
        <v>64873.924258333325</v>
      </c>
      <c r="L19" s="16">
        <f>E10*$H$3</f>
        <v>64873.924258333325</v>
      </c>
      <c r="M19" s="16">
        <f>E10*$H$3</f>
        <v>64873.924258333325</v>
      </c>
      <c r="N19" s="16">
        <f>E10*$H$3</f>
        <v>64873.924258333325</v>
      </c>
      <c r="O19" s="16">
        <f t="shared" si="8"/>
        <v>64873.924258333325</v>
      </c>
      <c r="P19" s="16">
        <f t="shared" si="9"/>
        <v>64873.924258333325</v>
      </c>
      <c r="Q19" s="16">
        <f t="shared" si="10"/>
        <v>64873.924258333325</v>
      </c>
      <c r="R19" s="16">
        <f t="shared" si="11"/>
        <v>64873.924258333325</v>
      </c>
      <c r="S19" s="16">
        <f t="shared" si="12"/>
        <v>64873.924258333325</v>
      </c>
      <c r="T19" s="16">
        <f t="shared" si="13"/>
        <v>64873.924258333325</v>
      </c>
      <c r="U19" s="16">
        <f t="shared" si="14"/>
        <v>64873.924258333325</v>
      </c>
      <c r="V19" s="16">
        <f t="shared" si="15"/>
        <v>64873.924258333325</v>
      </c>
      <c r="W19" s="16">
        <f t="shared" si="16"/>
        <v>64873.924258333325</v>
      </c>
      <c r="X19" s="16">
        <f t="shared" si="17"/>
        <v>64873.924258333325</v>
      </c>
      <c r="Y19" s="16">
        <f t="shared" si="18"/>
        <v>64873.924258333325</v>
      </c>
      <c r="Z19" s="16">
        <f t="shared" si="19"/>
        <v>64873.924258333325</v>
      </c>
      <c r="AA19" s="16">
        <f t="shared" si="20"/>
        <v>64873.924258333325</v>
      </c>
      <c r="AB19" s="16">
        <f t="shared" si="21"/>
        <v>64873.924258333325</v>
      </c>
      <c r="AC19" s="16">
        <f t="shared" si="22"/>
        <v>64873.924258333325</v>
      </c>
      <c r="AD19" s="16">
        <f t="shared" si="23"/>
        <v>64873.924258333325</v>
      </c>
      <c r="AE19" s="16">
        <f t="shared" si="24"/>
        <v>64873.924258333325</v>
      </c>
      <c r="AF19" s="16">
        <f t="shared" si="25"/>
        <v>64873.924258333325</v>
      </c>
      <c r="AG19" s="16">
        <f t="shared" si="26"/>
        <v>64873.924258333325</v>
      </c>
      <c r="AH19" s="16">
        <f t="shared" si="27"/>
        <v>64873.924258333325</v>
      </c>
      <c r="AI19" s="16">
        <f t="shared" si="28"/>
        <v>64873.924258333325</v>
      </c>
      <c r="AJ19" s="16">
        <f t="shared" si="29"/>
        <v>64873.924258333325</v>
      </c>
      <c r="AK19" s="16">
        <f t="shared" si="30"/>
        <v>64873.924258333325</v>
      </c>
      <c r="AL19" s="16">
        <f t="shared" si="31"/>
        <v>64873.924258333325</v>
      </c>
      <c r="AM19" s="16">
        <f t="shared" si="32"/>
        <v>64873.924258333325</v>
      </c>
      <c r="AN19" s="16">
        <f t="shared" si="33"/>
        <v>64873.924258333325</v>
      </c>
      <c r="AO19" s="16">
        <f t="shared" si="34"/>
        <v>64873.924258333325</v>
      </c>
      <c r="AP19" s="16">
        <f t="shared" si="35"/>
        <v>64873.924258333325</v>
      </c>
      <c r="AQ19" s="16">
        <f t="shared" si="36"/>
        <v>64873.924258333325</v>
      </c>
      <c r="AR19" s="16">
        <f t="shared" si="37"/>
        <v>64873.924258333325</v>
      </c>
      <c r="AS19" s="16">
        <f t="shared" si="38"/>
        <v>64873.924258333325</v>
      </c>
      <c r="AT19" s="16">
        <f t="shared" si="39"/>
        <v>64873.924258333325</v>
      </c>
      <c r="AU19" s="16">
        <f t="shared" si="40"/>
        <v>64873.924258333325</v>
      </c>
      <c r="AV19" s="16">
        <f t="shared" si="41"/>
        <v>64873.924258333325</v>
      </c>
      <c r="AW19" s="16">
        <f t="shared" ref="AW19:BI19" si="44">$E$10*$H$6</f>
        <v>64873.924258333325</v>
      </c>
      <c r="AX19" s="16">
        <f t="shared" si="44"/>
        <v>64873.924258333325</v>
      </c>
      <c r="AY19" s="16">
        <f t="shared" si="44"/>
        <v>64873.924258333325</v>
      </c>
      <c r="AZ19" s="16">
        <f t="shared" si="44"/>
        <v>64873.924258333325</v>
      </c>
      <c r="BA19" s="16">
        <f t="shared" si="44"/>
        <v>64873.924258333325</v>
      </c>
      <c r="BB19" s="16">
        <f t="shared" si="44"/>
        <v>64873.924258333325</v>
      </c>
      <c r="BC19" s="16">
        <f t="shared" si="44"/>
        <v>64873.924258333325</v>
      </c>
      <c r="BD19" s="16">
        <f t="shared" si="44"/>
        <v>64873.924258333325</v>
      </c>
      <c r="BE19" s="16">
        <f t="shared" si="44"/>
        <v>64873.924258333325</v>
      </c>
      <c r="BF19" s="16">
        <f t="shared" si="44"/>
        <v>64873.924258333325</v>
      </c>
      <c r="BG19" s="16">
        <f t="shared" si="44"/>
        <v>64873.924258333325</v>
      </c>
      <c r="BH19" s="16">
        <f t="shared" si="44"/>
        <v>64873.924258333325</v>
      </c>
      <c r="BI19" s="16">
        <f t="shared" si="44"/>
        <v>64873.924258333325</v>
      </c>
      <c r="BJ19" s="44">
        <f>$E$10*$H$7</f>
        <v>64873.924258333325</v>
      </c>
      <c r="BK19" s="44">
        <f>$E$10*$H$7</f>
        <v>64873.924258333325</v>
      </c>
      <c r="BL19" s="15">
        <f t="shared" si="43"/>
        <v>3438317.9856916638</v>
      </c>
    </row>
    <row r="20" spans="1:64">
      <c r="A20" s="48">
        <v>39661</v>
      </c>
      <c r="B20" s="50">
        <v>13280964.000000002</v>
      </c>
      <c r="C20" s="50">
        <v>0</v>
      </c>
      <c r="D20" s="50">
        <f t="shared" si="3"/>
        <v>0</v>
      </c>
      <c r="E20" s="50">
        <f t="shared" si="2"/>
        <v>13280964.000000002</v>
      </c>
      <c r="F20" s="4"/>
      <c r="G20" s="4"/>
      <c r="H20" s="4"/>
      <c r="I20" s="24"/>
      <c r="J20" s="24"/>
      <c r="K20" s="24"/>
      <c r="L20" s="16">
        <f>E11*$H$3</f>
        <v>69697.373791666672</v>
      </c>
      <c r="M20" s="16">
        <f>E11*$H$3</f>
        <v>69697.373791666672</v>
      </c>
      <c r="N20" s="16">
        <f>E11*$H$3</f>
        <v>69697.373791666672</v>
      </c>
      <c r="O20" s="16">
        <f t="shared" si="8"/>
        <v>69697.373791666672</v>
      </c>
      <c r="P20" s="16">
        <f t="shared" si="9"/>
        <v>69697.373791666672</v>
      </c>
      <c r="Q20" s="16">
        <f t="shared" si="10"/>
        <v>69697.373791666672</v>
      </c>
      <c r="R20" s="16">
        <f t="shared" si="11"/>
        <v>69697.373791666672</v>
      </c>
      <c r="S20" s="16">
        <f t="shared" si="12"/>
        <v>69697.373791666672</v>
      </c>
      <c r="T20" s="16">
        <f t="shared" si="13"/>
        <v>69697.373791666672</v>
      </c>
      <c r="U20" s="16">
        <f t="shared" si="14"/>
        <v>69697.373791666672</v>
      </c>
      <c r="V20" s="16">
        <f t="shared" si="15"/>
        <v>69697.373791666672</v>
      </c>
      <c r="W20" s="16">
        <f t="shared" si="16"/>
        <v>69697.373791666672</v>
      </c>
      <c r="X20" s="16">
        <f t="shared" si="17"/>
        <v>69697.373791666672</v>
      </c>
      <c r="Y20" s="16">
        <f t="shared" si="18"/>
        <v>69697.373791666672</v>
      </c>
      <c r="Z20" s="16">
        <f t="shared" si="19"/>
        <v>69697.373791666672</v>
      </c>
      <c r="AA20" s="16">
        <f t="shared" si="20"/>
        <v>69697.373791666672</v>
      </c>
      <c r="AB20" s="16">
        <f t="shared" si="21"/>
        <v>69697.373791666672</v>
      </c>
      <c r="AC20" s="16">
        <f t="shared" si="22"/>
        <v>69697.373791666672</v>
      </c>
      <c r="AD20" s="16">
        <f t="shared" si="23"/>
        <v>69697.373791666672</v>
      </c>
      <c r="AE20" s="16">
        <f t="shared" si="24"/>
        <v>69697.373791666672</v>
      </c>
      <c r="AF20" s="16">
        <f t="shared" si="25"/>
        <v>69697.373791666672</v>
      </c>
      <c r="AG20" s="16">
        <f t="shared" si="26"/>
        <v>69697.373791666672</v>
      </c>
      <c r="AH20" s="16">
        <f t="shared" si="27"/>
        <v>69697.373791666672</v>
      </c>
      <c r="AI20" s="16">
        <f t="shared" si="28"/>
        <v>69697.373791666672</v>
      </c>
      <c r="AJ20" s="16">
        <f t="shared" si="29"/>
        <v>69697.373791666672</v>
      </c>
      <c r="AK20" s="16">
        <f t="shared" si="30"/>
        <v>69697.373791666672</v>
      </c>
      <c r="AL20" s="16">
        <f t="shared" si="31"/>
        <v>69697.373791666672</v>
      </c>
      <c r="AM20" s="16">
        <f t="shared" si="32"/>
        <v>69697.373791666672</v>
      </c>
      <c r="AN20" s="16">
        <f t="shared" si="33"/>
        <v>69697.373791666672</v>
      </c>
      <c r="AO20" s="16">
        <f t="shared" si="34"/>
        <v>69697.373791666672</v>
      </c>
      <c r="AP20" s="16">
        <f t="shared" si="35"/>
        <v>69697.373791666672</v>
      </c>
      <c r="AQ20" s="16">
        <f t="shared" si="36"/>
        <v>69697.373791666672</v>
      </c>
      <c r="AR20" s="16">
        <f t="shared" si="37"/>
        <v>69697.373791666672</v>
      </c>
      <c r="AS20" s="16">
        <f t="shared" si="38"/>
        <v>69697.373791666672</v>
      </c>
      <c r="AT20" s="16">
        <f t="shared" si="39"/>
        <v>69697.373791666672</v>
      </c>
      <c r="AU20" s="16">
        <f t="shared" si="40"/>
        <v>69697.373791666672</v>
      </c>
      <c r="AV20" s="16">
        <f t="shared" si="41"/>
        <v>69697.373791666672</v>
      </c>
      <c r="AW20" s="16">
        <f t="shared" ref="AW20:BI20" si="45">$E$11*$H$6</f>
        <v>69697.373791666672</v>
      </c>
      <c r="AX20" s="16">
        <f t="shared" si="45"/>
        <v>69697.373791666672</v>
      </c>
      <c r="AY20" s="16">
        <f t="shared" si="45"/>
        <v>69697.373791666672</v>
      </c>
      <c r="AZ20" s="16">
        <f t="shared" si="45"/>
        <v>69697.373791666672</v>
      </c>
      <c r="BA20" s="16">
        <f t="shared" si="45"/>
        <v>69697.373791666672</v>
      </c>
      <c r="BB20" s="16">
        <f t="shared" si="45"/>
        <v>69697.373791666672</v>
      </c>
      <c r="BC20" s="16">
        <f t="shared" si="45"/>
        <v>69697.373791666672</v>
      </c>
      <c r="BD20" s="16">
        <f t="shared" si="45"/>
        <v>69697.373791666672</v>
      </c>
      <c r="BE20" s="16">
        <f t="shared" si="45"/>
        <v>69697.373791666672</v>
      </c>
      <c r="BF20" s="16">
        <f t="shared" si="45"/>
        <v>69697.373791666672</v>
      </c>
      <c r="BG20" s="16">
        <f t="shared" si="45"/>
        <v>69697.373791666672</v>
      </c>
      <c r="BH20" s="16">
        <f t="shared" si="45"/>
        <v>69697.373791666672</v>
      </c>
      <c r="BI20" s="16">
        <f t="shared" si="45"/>
        <v>69697.373791666672</v>
      </c>
      <c r="BJ20" s="44">
        <f>$E$11*$H$7</f>
        <v>69697.373791666672</v>
      </c>
      <c r="BK20" s="44">
        <f>$E$11*$H$7</f>
        <v>69697.373791666672</v>
      </c>
      <c r="BL20" s="15">
        <f t="shared" si="43"/>
        <v>3624263.437166668</v>
      </c>
    </row>
    <row r="21" spans="1:64">
      <c r="A21" s="48">
        <v>39692</v>
      </c>
      <c r="B21" s="50">
        <v>13452881</v>
      </c>
      <c r="C21" s="50">
        <v>0</v>
      </c>
      <c r="D21" s="50">
        <f t="shared" si="3"/>
        <v>0</v>
      </c>
      <c r="E21" s="50">
        <f t="shared" si="2"/>
        <v>13452881</v>
      </c>
      <c r="F21" s="4"/>
      <c r="G21" s="4"/>
      <c r="H21" s="4"/>
      <c r="I21" s="24"/>
      <c r="J21" s="24"/>
      <c r="K21" s="24"/>
      <c r="L21" s="24"/>
      <c r="M21" s="16">
        <f>E12*$H$3</f>
        <v>-28023.490002968218</v>
      </c>
      <c r="N21" s="16">
        <f>E12*$H$3</f>
        <v>-28023.490002968218</v>
      </c>
      <c r="O21" s="16">
        <f t="shared" si="8"/>
        <v>-28023.490002968218</v>
      </c>
      <c r="P21" s="16">
        <f t="shared" si="9"/>
        <v>-28023.490002968218</v>
      </c>
      <c r="Q21" s="16">
        <f t="shared" si="10"/>
        <v>-28023.490002968218</v>
      </c>
      <c r="R21" s="16">
        <f t="shared" si="11"/>
        <v>-28023.490002968218</v>
      </c>
      <c r="S21" s="16">
        <f t="shared" si="12"/>
        <v>-28023.490002968218</v>
      </c>
      <c r="T21" s="16">
        <f t="shared" si="13"/>
        <v>-28023.490002968218</v>
      </c>
      <c r="U21" s="16">
        <f t="shared" si="14"/>
        <v>-28023.490002968218</v>
      </c>
      <c r="V21" s="16">
        <f t="shared" si="15"/>
        <v>-28023.490002968218</v>
      </c>
      <c r="W21" s="16">
        <f t="shared" si="16"/>
        <v>-28023.490002968218</v>
      </c>
      <c r="X21" s="16">
        <f t="shared" si="17"/>
        <v>-28023.490002968218</v>
      </c>
      <c r="Y21" s="16">
        <f t="shared" si="18"/>
        <v>-28023.490002968218</v>
      </c>
      <c r="Z21" s="16">
        <f t="shared" si="19"/>
        <v>-28023.490002968218</v>
      </c>
      <c r="AA21" s="16">
        <f t="shared" si="20"/>
        <v>-28023.490002968218</v>
      </c>
      <c r="AB21" s="16">
        <f t="shared" si="21"/>
        <v>-28023.490002968218</v>
      </c>
      <c r="AC21" s="16">
        <f t="shared" si="22"/>
        <v>-28023.490002968218</v>
      </c>
      <c r="AD21" s="16">
        <f t="shared" si="23"/>
        <v>-28023.490002968218</v>
      </c>
      <c r="AE21" s="16">
        <f t="shared" si="24"/>
        <v>-28023.490002968218</v>
      </c>
      <c r="AF21" s="16">
        <f t="shared" si="25"/>
        <v>-28023.490002968218</v>
      </c>
      <c r="AG21" s="16">
        <f t="shared" si="26"/>
        <v>-28023.490002968218</v>
      </c>
      <c r="AH21" s="16">
        <f t="shared" si="27"/>
        <v>-28023.490002968218</v>
      </c>
      <c r="AI21" s="16">
        <f t="shared" si="28"/>
        <v>-28023.490002968218</v>
      </c>
      <c r="AJ21" s="16">
        <f t="shared" si="29"/>
        <v>-28023.490002968218</v>
      </c>
      <c r="AK21" s="16">
        <f t="shared" si="30"/>
        <v>-28023.490002968218</v>
      </c>
      <c r="AL21" s="16">
        <f t="shared" si="31"/>
        <v>-28023.490002968218</v>
      </c>
      <c r="AM21" s="16">
        <f t="shared" si="32"/>
        <v>-28023.490002968218</v>
      </c>
      <c r="AN21" s="16">
        <f t="shared" si="33"/>
        <v>-28023.490002968218</v>
      </c>
      <c r="AO21" s="16">
        <f t="shared" si="34"/>
        <v>-28023.490002968218</v>
      </c>
      <c r="AP21" s="16">
        <f t="shared" si="35"/>
        <v>-28023.490002968218</v>
      </c>
      <c r="AQ21" s="16">
        <f t="shared" si="36"/>
        <v>-28023.490002968218</v>
      </c>
      <c r="AR21" s="16">
        <f t="shared" si="37"/>
        <v>-28023.490002968218</v>
      </c>
      <c r="AS21" s="16">
        <f t="shared" si="38"/>
        <v>-28023.490002968218</v>
      </c>
      <c r="AT21" s="16">
        <f t="shared" si="39"/>
        <v>-28023.490002968218</v>
      </c>
      <c r="AU21" s="16">
        <f t="shared" si="40"/>
        <v>-28023.490002968218</v>
      </c>
      <c r="AV21" s="16">
        <f t="shared" si="41"/>
        <v>-28023.490002968218</v>
      </c>
      <c r="AW21" s="16">
        <f t="shared" ref="AW21:BI21" si="46">$E$12*$H$6</f>
        <v>-28023.490002968218</v>
      </c>
      <c r="AX21" s="16">
        <f t="shared" si="46"/>
        <v>-28023.490002968218</v>
      </c>
      <c r="AY21" s="16">
        <f t="shared" si="46"/>
        <v>-28023.490002968218</v>
      </c>
      <c r="AZ21" s="16">
        <f t="shared" si="46"/>
        <v>-28023.490002968218</v>
      </c>
      <c r="BA21" s="16">
        <f t="shared" si="46"/>
        <v>-28023.490002968218</v>
      </c>
      <c r="BB21" s="16">
        <f t="shared" si="46"/>
        <v>-28023.490002968218</v>
      </c>
      <c r="BC21" s="16">
        <f t="shared" si="46"/>
        <v>-28023.490002968218</v>
      </c>
      <c r="BD21" s="16">
        <f t="shared" si="46"/>
        <v>-28023.490002968218</v>
      </c>
      <c r="BE21" s="16">
        <f t="shared" si="46"/>
        <v>-28023.490002968218</v>
      </c>
      <c r="BF21" s="16">
        <f t="shared" si="46"/>
        <v>-28023.490002968218</v>
      </c>
      <c r="BG21" s="16">
        <f t="shared" si="46"/>
        <v>-28023.490002968218</v>
      </c>
      <c r="BH21" s="16">
        <f t="shared" si="46"/>
        <v>-28023.490002968218</v>
      </c>
      <c r="BI21" s="16">
        <f t="shared" si="46"/>
        <v>-28023.490002968218</v>
      </c>
      <c r="BJ21" s="44">
        <f>$E$12*$H$7</f>
        <v>-28023.490002968218</v>
      </c>
      <c r="BK21" s="44">
        <f>$E$12*$H$7</f>
        <v>-28023.490002968218</v>
      </c>
      <c r="BL21" s="15">
        <f t="shared" si="43"/>
        <v>-1429197.9901513781</v>
      </c>
    </row>
    <row r="22" spans="1:64">
      <c r="A22" s="48">
        <v>39722</v>
      </c>
      <c r="B22" s="50">
        <v>14418258</v>
      </c>
      <c r="C22" s="50">
        <v>0</v>
      </c>
      <c r="D22" s="50">
        <f t="shared" si="3"/>
        <v>0</v>
      </c>
      <c r="E22" s="50">
        <f t="shared" si="2"/>
        <v>14418258</v>
      </c>
      <c r="F22" s="4"/>
      <c r="G22" s="4"/>
      <c r="H22" s="4"/>
      <c r="I22" s="24"/>
      <c r="J22" s="24"/>
      <c r="K22" s="24"/>
      <c r="L22" s="24"/>
      <c r="M22" s="24"/>
      <c r="N22" s="16">
        <f>E13*$H$3</f>
        <v>-15855.016208333325</v>
      </c>
      <c r="O22" s="16">
        <f t="shared" si="8"/>
        <v>-15855.016208333325</v>
      </c>
      <c r="P22" s="16">
        <f t="shared" si="9"/>
        <v>-15855.016208333325</v>
      </c>
      <c r="Q22" s="16">
        <f t="shared" si="10"/>
        <v>-15855.016208333325</v>
      </c>
      <c r="R22" s="16">
        <f t="shared" si="11"/>
        <v>-15855.016208333325</v>
      </c>
      <c r="S22" s="16">
        <f t="shared" si="12"/>
        <v>-15855.016208333325</v>
      </c>
      <c r="T22" s="16">
        <f t="shared" si="13"/>
        <v>-15855.016208333325</v>
      </c>
      <c r="U22" s="16">
        <f t="shared" si="14"/>
        <v>-15855.016208333325</v>
      </c>
      <c r="V22" s="16">
        <f t="shared" si="15"/>
        <v>-15855.016208333325</v>
      </c>
      <c r="W22" s="16">
        <f t="shared" si="16"/>
        <v>-15855.016208333325</v>
      </c>
      <c r="X22" s="16">
        <f t="shared" si="17"/>
        <v>-15855.016208333325</v>
      </c>
      <c r="Y22" s="16">
        <f t="shared" si="18"/>
        <v>-15855.016208333325</v>
      </c>
      <c r="Z22" s="16">
        <f t="shared" si="19"/>
        <v>-15855.016208333325</v>
      </c>
      <c r="AA22" s="16">
        <f t="shared" si="20"/>
        <v>-15855.016208333325</v>
      </c>
      <c r="AB22" s="16">
        <f t="shared" si="21"/>
        <v>-15855.016208333325</v>
      </c>
      <c r="AC22" s="16">
        <f t="shared" si="22"/>
        <v>-15855.016208333325</v>
      </c>
      <c r="AD22" s="16">
        <f t="shared" si="23"/>
        <v>-15855.016208333325</v>
      </c>
      <c r="AE22" s="16">
        <f t="shared" si="24"/>
        <v>-15855.016208333325</v>
      </c>
      <c r="AF22" s="16">
        <f t="shared" si="25"/>
        <v>-15855.016208333325</v>
      </c>
      <c r="AG22" s="16">
        <f t="shared" si="26"/>
        <v>-15855.016208333325</v>
      </c>
      <c r="AH22" s="16">
        <f t="shared" si="27"/>
        <v>-15855.016208333325</v>
      </c>
      <c r="AI22" s="16">
        <f t="shared" si="28"/>
        <v>-15855.016208333325</v>
      </c>
      <c r="AJ22" s="16">
        <f t="shared" si="29"/>
        <v>-15855.016208333325</v>
      </c>
      <c r="AK22" s="16">
        <f t="shared" si="30"/>
        <v>-15855.016208333325</v>
      </c>
      <c r="AL22" s="16">
        <f t="shared" si="31"/>
        <v>-15855.016208333325</v>
      </c>
      <c r="AM22" s="16">
        <f t="shared" si="32"/>
        <v>-15855.016208333325</v>
      </c>
      <c r="AN22" s="16">
        <f t="shared" si="33"/>
        <v>-15855.016208333325</v>
      </c>
      <c r="AO22" s="16">
        <f t="shared" si="34"/>
        <v>-15855.016208333325</v>
      </c>
      <c r="AP22" s="16">
        <f t="shared" si="35"/>
        <v>-15855.016208333325</v>
      </c>
      <c r="AQ22" s="16">
        <f t="shared" si="36"/>
        <v>-15855.016208333325</v>
      </c>
      <c r="AR22" s="16">
        <f t="shared" si="37"/>
        <v>-15855.016208333325</v>
      </c>
      <c r="AS22" s="16">
        <f t="shared" si="38"/>
        <v>-15855.016208333325</v>
      </c>
      <c r="AT22" s="16">
        <f t="shared" si="39"/>
        <v>-15855.016208333325</v>
      </c>
      <c r="AU22" s="16">
        <f t="shared" si="40"/>
        <v>-15855.016208333325</v>
      </c>
      <c r="AV22" s="16">
        <f t="shared" si="41"/>
        <v>-15855.016208333325</v>
      </c>
      <c r="AW22" s="16">
        <f t="shared" ref="AW22:BI22" si="47">$E$13*$H$6</f>
        <v>-15855.016208333325</v>
      </c>
      <c r="AX22" s="16">
        <f t="shared" si="47"/>
        <v>-15855.016208333325</v>
      </c>
      <c r="AY22" s="16">
        <f t="shared" si="47"/>
        <v>-15855.016208333325</v>
      </c>
      <c r="AZ22" s="16">
        <f t="shared" si="47"/>
        <v>-15855.016208333325</v>
      </c>
      <c r="BA22" s="16">
        <f t="shared" si="47"/>
        <v>-15855.016208333325</v>
      </c>
      <c r="BB22" s="16">
        <f t="shared" si="47"/>
        <v>-15855.016208333325</v>
      </c>
      <c r="BC22" s="16">
        <f t="shared" si="47"/>
        <v>-15855.016208333325</v>
      </c>
      <c r="BD22" s="16">
        <f t="shared" si="47"/>
        <v>-15855.016208333325</v>
      </c>
      <c r="BE22" s="16">
        <f t="shared" si="47"/>
        <v>-15855.016208333325</v>
      </c>
      <c r="BF22" s="16">
        <f t="shared" si="47"/>
        <v>-15855.016208333325</v>
      </c>
      <c r="BG22" s="16">
        <f t="shared" si="47"/>
        <v>-15855.016208333325</v>
      </c>
      <c r="BH22" s="16">
        <f t="shared" si="47"/>
        <v>-15855.016208333325</v>
      </c>
      <c r="BI22" s="16">
        <f t="shared" si="47"/>
        <v>-15855.016208333325</v>
      </c>
      <c r="BJ22" s="44">
        <f>$E$13*$H$7</f>
        <v>-15855.016208333325</v>
      </c>
      <c r="BK22" s="44">
        <f>$E$13*$H$7</f>
        <v>-15855.016208333325</v>
      </c>
      <c r="BL22" s="15">
        <f t="shared" si="43"/>
        <v>-792750.81041666574</v>
      </c>
    </row>
    <row r="23" spans="1:64">
      <c r="A23" s="48">
        <v>39753</v>
      </c>
      <c r="B23" s="50">
        <v>13929291</v>
      </c>
      <c r="C23" s="50">
        <v>0</v>
      </c>
      <c r="D23" s="50">
        <f t="shared" si="3"/>
        <v>0</v>
      </c>
      <c r="E23" s="50">
        <f t="shared" si="2"/>
        <v>13929291</v>
      </c>
      <c r="F23" s="4"/>
      <c r="G23" s="4"/>
      <c r="H23" s="4"/>
      <c r="I23" s="24"/>
      <c r="J23" s="24"/>
      <c r="K23" s="24"/>
      <c r="L23" s="24"/>
      <c r="M23" s="24"/>
      <c r="N23" s="24"/>
      <c r="O23" s="16">
        <f t="shared" si="8"/>
        <v>-59864.100144063545</v>
      </c>
      <c r="P23" s="16">
        <f t="shared" si="9"/>
        <v>-59864.100144063545</v>
      </c>
      <c r="Q23" s="16">
        <f t="shared" si="10"/>
        <v>-59864.100144063545</v>
      </c>
      <c r="R23" s="16">
        <f t="shared" si="11"/>
        <v>-59864.100144063545</v>
      </c>
      <c r="S23" s="16">
        <f t="shared" si="12"/>
        <v>-59864.100144063545</v>
      </c>
      <c r="T23" s="16">
        <f t="shared" si="13"/>
        <v>-59864.100144063545</v>
      </c>
      <c r="U23" s="16">
        <f t="shared" si="14"/>
        <v>-59864.100144063545</v>
      </c>
      <c r="V23" s="16">
        <f t="shared" si="15"/>
        <v>-59864.100144063545</v>
      </c>
      <c r="W23" s="16">
        <f t="shared" si="16"/>
        <v>-59864.100144063545</v>
      </c>
      <c r="X23" s="16">
        <f t="shared" si="17"/>
        <v>-59864.100144063545</v>
      </c>
      <c r="Y23" s="16">
        <f t="shared" si="18"/>
        <v>-59864.100144063545</v>
      </c>
      <c r="Z23" s="16">
        <f t="shared" si="19"/>
        <v>-59864.100144063545</v>
      </c>
      <c r="AA23" s="16">
        <f t="shared" si="20"/>
        <v>-59864.100144063545</v>
      </c>
      <c r="AB23" s="16">
        <f t="shared" si="21"/>
        <v>-59864.100144063545</v>
      </c>
      <c r="AC23" s="16">
        <f t="shared" si="22"/>
        <v>-59864.100144063545</v>
      </c>
      <c r="AD23" s="16">
        <f t="shared" si="23"/>
        <v>-59864.100144063545</v>
      </c>
      <c r="AE23" s="16">
        <f t="shared" si="24"/>
        <v>-59864.100144063545</v>
      </c>
      <c r="AF23" s="16">
        <f t="shared" si="25"/>
        <v>-59864.100144063545</v>
      </c>
      <c r="AG23" s="16">
        <f t="shared" si="26"/>
        <v>-59864.100144063545</v>
      </c>
      <c r="AH23" s="16">
        <f t="shared" si="27"/>
        <v>-59864.100144063545</v>
      </c>
      <c r="AI23" s="16">
        <f t="shared" si="28"/>
        <v>-59864.100144063545</v>
      </c>
      <c r="AJ23" s="16">
        <f t="shared" si="29"/>
        <v>-59864.100144063545</v>
      </c>
      <c r="AK23" s="16">
        <f t="shared" si="30"/>
        <v>-59864.100144063545</v>
      </c>
      <c r="AL23" s="16">
        <f t="shared" si="31"/>
        <v>-59864.100144063545</v>
      </c>
      <c r="AM23" s="16">
        <f t="shared" si="32"/>
        <v>-59864.100144063545</v>
      </c>
      <c r="AN23" s="16">
        <f t="shared" si="33"/>
        <v>-59864.100144063545</v>
      </c>
      <c r="AO23" s="16">
        <f t="shared" si="34"/>
        <v>-59864.100144063545</v>
      </c>
      <c r="AP23" s="16">
        <f t="shared" si="35"/>
        <v>-59864.100144063545</v>
      </c>
      <c r="AQ23" s="16">
        <f t="shared" si="36"/>
        <v>-59864.100144063545</v>
      </c>
      <c r="AR23" s="16">
        <f t="shared" si="37"/>
        <v>-59864.100144063545</v>
      </c>
      <c r="AS23" s="16">
        <f t="shared" si="38"/>
        <v>-59864.100144063545</v>
      </c>
      <c r="AT23" s="16">
        <f t="shared" si="39"/>
        <v>-59864.100144063545</v>
      </c>
      <c r="AU23" s="16">
        <f t="shared" si="40"/>
        <v>-59864.100144063545</v>
      </c>
      <c r="AV23" s="16">
        <f t="shared" si="41"/>
        <v>-59864.100144063545</v>
      </c>
      <c r="AW23" s="16">
        <f t="shared" ref="AW23:BI23" si="48">$E$14*$H$6</f>
        <v>-59864.100144063545</v>
      </c>
      <c r="AX23" s="16">
        <f t="shared" si="48"/>
        <v>-59864.100144063545</v>
      </c>
      <c r="AY23" s="16">
        <f t="shared" si="48"/>
        <v>-59864.100144063545</v>
      </c>
      <c r="AZ23" s="16">
        <f t="shared" si="48"/>
        <v>-59864.100144063545</v>
      </c>
      <c r="BA23" s="16">
        <f t="shared" si="48"/>
        <v>-59864.100144063545</v>
      </c>
      <c r="BB23" s="16">
        <f t="shared" si="48"/>
        <v>-59864.100144063545</v>
      </c>
      <c r="BC23" s="16">
        <f t="shared" si="48"/>
        <v>-59864.100144063545</v>
      </c>
      <c r="BD23" s="16">
        <f t="shared" si="48"/>
        <v>-59864.100144063545</v>
      </c>
      <c r="BE23" s="16">
        <f t="shared" si="48"/>
        <v>-59864.100144063545</v>
      </c>
      <c r="BF23" s="16">
        <f t="shared" si="48"/>
        <v>-59864.100144063545</v>
      </c>
      <c r="BG23" s="16">
        <f t="shared" si="48"/>
        <v>-59864.100144063545</v>
      </c>
      <c r="BH23" s="16">
        <f t="shared" si="48"/>
        <v>-59864.100144063545</v>
      </c>
      <c r="BI23" s="16">
        <f t="shared" si="48"/>
        <v>-59864.100144063545</v>
      </c>
      <c r="BJ23" s="44">
        <f>$E$14*$H$7</f>
        <v>-59864.100144063545</v>
      </c>
      <c r="BK23" s="44">
        <f>$E$14*$H$7</f>
        <v>-59864.100144063545</v>
      </c>
      <c r="BL23" s="15">
        <f t="shared" si="43"/>
        <v>-2933340.9070591154</v>
      </c>
    </row>
    <row r="24" spans="1:64">
      <c r="A24" s="48">
        <v>39783</v>
      </c>
      <c r="B24" s="50">
        <v>14551480</v>
      </c>
      <c r="C24" s="50">
        <v>0</v>
      </c>
      <c r="D24" s="50">
        <f t="shared" si="3"/>
        <v>0</v>
      </c>
      <c r="E24" s="50">
        <f t="shared" si="2"/>
        <v>14551480</v>
      </c>
      <c r="F24" s="4"/>
      <c r="G24" s="4"/>
      <c r="H24" s="4"/>
      <c r="I24" s="24"/>
      <c r="J24" s="24"/>
      <c r="K24" s="24"/>
      <c r="L24" s="24"/>
      <c r="M24" s="24"/>
      <c r="N24" s="24"/>
      <c r="O24" s="24"/>
      <c r="P24" s="16">
        <f t="shared" si="9"/>
        <v>71975.236250000002</v>
      </c>
      <c r="Q24" s="16">
        <f t="shared" si="10"/>
        <v>71975.236250000002</v>
      </c>
      <c r="R24" s="16">
        <f t="shared" si="11"/>
        <v>71975.236250000002</v>
      </c>
      <c r="S24" s="16">
        <f t="shared" si="12"/>
        <v>71975.236250000002</v>
      </c>
      <c r="T24" s="16">
        <f t="shared" si="13"/>
        <v>71975.236250000002</v>
      </c>
      <c r="U24" s="16">
        <f t="shared" si="14"/>
        <v>71975.236250000002</v>
      </c>
      <c r="V24" s="16">
        <f t="shared" si="15"/>
        <v>71975.236250000002</v>
      </c>
      <c r="W24" s="16">
        <f t="shared" si="16"/>
        <v>71975.236250000002</v>
      </c>
      <c r="X24" s="16">
        <f t="shared" si="17"/>
        <v>71975.236250000002</v>
      </c>
      <c r="Y24" s="16">
        <f t="shared" si="18"/>
        <v>71975.236250000002</v>
      </c>
      <c r="Z24" s="16">
        <f t="shared" si="19"/>
        <v>71975.236250000002</v>
      </c>
      <c r="AA24" s="16">
        <f t="shared" si="20"/>
        <v>71975.236250000002</v>
      </c>
      <c r="AB24" s="16">
        <f t="shared" si="21"/>
        <v>71975.236250000002</v>
      </c>
      <c r="AC24" s="16">
        <f t="shared" si="22"/>
        <v>71975.236250000002</v>
      </c>
      <c r="AD24" s="16">
        <f t="shared" si="23"/>
        <v>71975.236250000002</v>
      </c>
      <c r="AE24" s="16">
        <f t="shared" si="24"/>
        <v>71975.236250000002</v>
      </c>
      <c r="AF24" s="16">
        <f t="shared" si="25"/>
        <v>71975.236250000002</v>
      </c>
      <c r="AG24" s="16">
        <f t="shared" si="26"/>
        <v>71975.236250000002</v>
      </c>
      <c r="AH24" s="16">
        <f t="shared" si="27"/>
        <v>71975.236250000002</v>
      </c>
      <c r="AI24" s="16">
        <f t="shared" si="28"/>
        <v>71975.236250000002</v>
      </c>
      <c r="AJ24" s="16">
        <f t="shared" si="29"/>
        <v>71975.236250000002</v>
      </c>
      <c r="AK24" s="16">
        <f t="shared" si="30"/>
        <v>71975.236250000002</v>
      </c>
      <c r="AL24" s="16">
        <f t="shared" si="31"/>
        <v>71975.236250000002</v>
      </c>
      <c r="AM24" s="16">
        <f t="shared" si="32"/>
        <v>71975.236250000002</v>
      </c>
      <c r="AN24" s="16">
        <f t="shared" si="33"/>
        <v>71975.236250000002</v>
      </c>
      <c r="AO24" s="16">
        <f t="shared" si="34"/>
        <v>71975.236250000002</v>
      </c>
      <c r="AP24" s="16">
        <f t="shared" si="35"/>
        <v>71975.236250000002</v>
      </c>
      <c r="AQ24" s="16">
        <f t="shared" si="36"/>
        <v>71975.236250000002</v>
      </c>
      <c r="AR24" s="16">
        <f t="shared" si="37"/>
        <v>71975.236250000002</v>
      </c>
      <c r="AS24" s="16">
        <f t="shared" si="38"/>
        <v>71975.236250000002</v>
      </c>
      <c r="AT24" s="16">
        <f t="shared" si="39"/>
        <v>71975.236250000002</v>
      </c>
      <c r="AU24" s="16">
        <f t="shared" si="40"/>
        <v>71975.236250000002</v>
      </c>
      <c r="AV24" s="16">
        <f t="shared" si="41"/>
        <v>71975.236250000002</v>
      </c>
      <c r="AW24" s="16">
        <f t="shared" ref="AW24:BI24" si="49">$E$15*$H$6</f>
        <v>71975.236250000002</v>
      </c>
      <c r="AX24" s="16">
        <f t="shared" si="49"/>
        <v>71975.236250000002</v>
      </c>
      <c r="AY24" s="16">
        <f t="shared" si="49"/>
        <v>71975.236250000002</v>
      </c>
      <c r="AZ24" s="16">
        <f t="shared" si="49"/>
        <v>71975.236250000002</v>
      </c>
      <c r="BA24" s="16">
        <f t="shared" si="49"/>
        <v>71975.236250000002</v>
      </c>
      <c r="BB24" s="16">
        <f t="shared" si="49"/>
        <v>71975.236250000002</v>
      </c>
      <c r="BC24" s="16">
        <f t="shared" si="49"/>
        <v>71975.236250000002</v>
      </c>
      <c r="BD24" s="16">
        <f t="shared" si="49"/>
        <v>71975.236250000002</v>
      </c>
      <c r="BE24" s="16">
        <f t="shared" si="49"/>
        <v>71975.236250000002</v>
      </c>
      <c r="BF24" s="16">
        <f t="shared" si="49"/>
        <v>71975.236250000002</v>
      </c>
      <c r="BG24" s="16">
        <f t="shared" si="49"/>
        <v>71975.236250000002</v>
      </c>
      <c r="BH24" s="16">
        <f t="shared" si="49"/>
        <v>71975.236250000002</v>
      </c>
      <c r="BI24" s="16">
        <f t="shared" si="49"/>
        <v>71975.236250000002</v>
      </c>
      <c r="BJ24" s="44">
        <f>$E$15*$H$7</f>
        <v>71975.236250000002</v>
      </c>
      <c r="BK24" s="44">
        <f>$E$15*$H$7</f>
        <v>71975.236250000002</v>
      </c>
      <c r="BL24" s="15">
        <f t="shared" si="43"/>
        <v>3454811.3400000022</v>
      </c>
    </row>
    <row r="25" spans="1:64">
      <c r="A25" s="48">
        <v>39814</v>
      </c>
      <c r="B25" s="50">
        <v>8348062</v>
      </c>
      <c r="C25" s="50">
        <v>0</v>
      </c>
      <c r="D25" s="50">
        <f t="shared" si="3"/>
        <v>0</v>
      </c>
      <c r="E25" s="50">
        <f t="shared" si="2"/>
        <v>8348062</v>
      </c>
      <c r="F25" s="4"/>
      <c r="G25" s="4"/>
      <c r="H25" s="4"/>
      <c r="I25" s="24"/>
      <c r="J25" s="24"/>
      <c r="K25" s="24"/>
      <c r="L25" s="24"/>
      <c r="M25" s="24"/>
      <c r="N25" s="24"/>
      <c r="O25" s="24"/>
      <c r="P25" s="24"/>
      <c r="Q25" s="16">
        <f t="shared" si="10"/>
        <v>425.30191666666661</v>
      </c>
      <c r="R25" s="16">
        <f t="shared" si="11"/>
        <v>425.30191666666661</v>
      </c>
      <c r="S25" s="16">
        <f t="shared" si="12"/>
        <v>425.30191666666661</v>
      </c>
      <c r="T25" s="16">
        <f t="shared" si="13"/>
        <v>425.30191666666661</v>
      </c>
      <c r="U25" s="16">
        <f t="shared" si="14"/>
        <v>425.30191666666661</v>
      </c>
      <c r="V25" s="16">
        <f t="shared" si="15"/>
        <v>425.30191666666661</v>
      </c>
      <c r="W25" s="16">
        <f t="shared" si="16"/>
        <v>425.30191666666661</v>
      </c>
      <c r="X25" s="16">
        <f t="shared" si="17"/>
        <v>425.30191666666661</v>
      </c>
      <c r="Y25" s="16">
        <f t="shared" si="18"/>
        <v>425.30191666666661</v>
      </c>
      <c r="Z25" s="16">
        <f t="shared" si="19"/>
        <v>425.30191666666661</v>
      </c>
      <c r="AA25" s="16">
        <f t="shared" si="20"/>
        <v>425.30191666666661</v>
      </c>
      <c r="AB25" s="16">
        <f t="shared" si="21"/>
        <v>425.30191666666661</v>
      </c>
      <c r="AC25" s="16">
        <f t="shared" si="22"/>
        <v>425.30191666666661</v>
      </c>
      <c r="AD25" s="16">
        <f t="shared" si="23"/>
        <v>425.30191666666661</v>
      </c>
      <c r="AE25" s="16">
        <f t="shared" si="24"/>
        <v>425.30191666666661</v>
      </c>
      <c r="AF25" s="16">
        <f t="shared" si="25"/>
        <v>425.30191666666661</v>
      </c>
      <c r="AG25" s="16">
        <f t="shared" si="26"/>
        <v>425.30191666666661</v>
      </c>
      <c r="AH25" s="16">
        <f t="shared" si="27"/>
        <v>425.30191666666661</v>
      </c>
      <c r="AI25" s="16">
        <f t="shared" si="28"/>
        <v>425.30191666666661</v>
      </c>
      <c r="AJ25" s="16">
        <f t="shared" si="29"/>
        <v>425.30191666666661</v>
      </c>
      <c r="AK25" s="16">
        <f t="shared" si="30"/>
        <v>425.30191666666661</v>
      </c>
      <c r="AL25" s="16">
        <f t="shared" si="31"/>
        <v>425.30191666666661</v>
      </c>
      <c r="AM25" s="16">
        <f t="shared" si="32"/>
        <v>425.30191666666661</v>
      </c>
      <c r="AN25" s="16">
        <f t="shared" si="33"/>
        <v>425.30191666666661</v>
      </c>
      <c r="AO25" s="16">
        <f t="shared" si="34"/>
        <v>425.30191666666661</v>
      </c>
      <c r="AP25" s="16">
        <f t="shared" si="35"/>
        <v>425.30191666666661</v>
      </c>
      <c r="AQ25" s="16">
        <f t="shared" si="36"/>
        <v>425.30191666666661</v>
      </c>
      <c r="AR25" s="16">
        <f t="shared" si="37"/>
        <v>425.30191666666661</v>
      </c>
      <c r="AS25" s="16">
        <f t="shared" si="38"/>
        <v>425.30191666666661</v>
      </c>
      <c r="AT25" s="16">
        <f t="shared" si="39"/>
        <v>425.30191666666661</v>
      </c>
      <c r="AU25" s="16">
        <f t="shared" si="40"/>
        <v>425.30191666666661</v>
      </c>
      <c r="AV25" s="16">
        <f t="shared" si="41"/>
        <v>425.30191666666661</v>
      </c>
      <c r="AW25" s="16">
        <f t="shared" ref="AW25:BI25" si="50">$E$16*$H$6</f>
        <v>425.30191666666661</v>
      </c>
      <c r="AX25" s="16">
        <f t="shared" si="50"/>
        <v>425.30191666666661</v>
      </c>
      <c r="AY25" s="16">
        <f t="shared" si="50"/>
        <v>425.30191666666661</v>
      </c>
      <c r="AZ25" s="16">
        <f t="shared" si="50"/>
        <v>425.30191666666661</v>
      </c>
      <c r="BA25" s="16">
        <f t="shared" si="50"/>
        <v>425.30191666666661</v>
      </c>
      <c r="BB25" s="16">
        <f t="shared" si="50"/>
        <v>425.30191666666661</v>
      </c>
      <c r="BC25" s="16">
        <f t="shared" si="50"/>
        <v>425.30191666666661</v>
      </c>
      <c r="BD25" s="16">
        <f t="shared" si="50"/>
        <v>425.30191666666661</v>
      </c>
      <c r="BE25" s="16">
        <f t="shared" si="50"/>
        <v>425.30191666666661</v>
      </c>
      <c r="BF25" s="16">
        <f t="shared" si="50"/>
        <v>425.30191666666661</v>
      </c>
      <c r="BG25" s="16">
        <f t="shared" si="50"/>
        <v>425.30191666666661</v>
      </c>
      <c r="BH25" s="16">
        <f t="shared" si="50"/>
        <v>425.30191666666661</v>
      </c>
      <c r="BI25" s="16">
        <f t="shared" si="50"/>
        <v>425.30191666666661</v>
      </c>
      <c r="BJ25" s="44">
        <f>$E$16*$H$7</f>
        <v>425.30191666666661</v>
      </c>
      <c r="BK25" s="44">
        <f>$E$16*$H$7</f>
        <v>425.30191666666661</v>
      </c>
      <c r="BL25" s="15">
        <f t="shared" si="43"/>
        <v>19989.190083333346</v>
      </c>
    </row>
    <row r="26" spans="1:64">
      <c r="A26" s="48">
        <v>39845</v>
      </c>
      <c r="B26" s="50">
        <v>10065314</v>
      </c>
      <c r="C26" s="50">
        <v>0</v>
      </c>
      <c r="D26" s="50">
        <f t="shared" si="3"/>
        <v>0</v>
      </c>
      <c r="E26" s="50">
        <f t="shared" si="2"/>
        <v>10065314</v>
      </c>
      <c r="F26" s="4"/>
      <c r="G26" s="4"/>
      <c r="H26" s="4"/>
      <c r="I26" s="24"/>
      <c r="J26" s="24"/>
      <c r="K26" s="24"/>
      <c r="L26" s="24"/>
      <c r="M26" s="24"/>
      <c r="N26" s="24"/>
      <c r="O26" s="24"/>
      <c r="P26" s="24"/>
      <c r="Q26" s="24"/>
      <c r="R26" s="16">
        <f t="shared" si="11"/>
        <v>17649.874099999986</v>
      </c>
      <c r="S26" s="16">
        <f t="shared" si="12"/>
        <v>17649.874099999986</v>
      </c>
      <c r="T26" s="16">
        <f t="shared" si="13"/>
        <v>17649.874099999986</v>
      </c>
      <c r="U26" s="16">
        <f t="shared" si="14"/>
        <v>17649.874099999986</v>
      </c>
      <c r="V26" s="16">
        <f t="shared" si="15"/>
        <v>17649.874099999986</v>
      </c>
      <c r="W26" s="16">
        <f t="shared" si="16"/>
        <v>17649.874099999986</v>
      </c>
      <c r="X26" s="16">
        <f t="shared" si="17"/>
        <v>17649.874099999986</v>
      </c>
      <c r="Y26" s="16">
        <f t="shared" si="18"/>
        <v>17649.874099999986</v>
      </c>
      <c r="Z26" s="16">
        <f t="shared" si="19"/>
        <v>17649.874099999986</v>
      </c>
      <c r="AA26" s="16">
        <f t="shared" si="20"/>
        <v>17649.874099999986</v>
      </c>
      <c r="AB26" s="16">
        <f t="shared" si="21"/>
        <v>17649.874099999986</v>
      </c>
      <c r="AC26" s="16">
        <f t="shared" si="22"/>
        <v>17649.874099999986</v>
      </c>
      <c r="AD26" s="16">
        <f t="shared" si="23"/>
        <v>17649.874099999986</v>
      </c>
      <c r="AE26" s="16">
        <f t="shared" si="24"/>
        <v>17649.874099999986</v>
      </c>
      <c r="AF26" s="16">
        <f t="shared" si="25"/>
        <v>17649.874099999986</v>
      </c>
      <c r="AG26" s="16">
        <f t="shared" si="26"/>
        <v>17649.874099999986</v>
      </c>
      <c r="AH26" s="16">
        <f t="shared" si="27"/>
        <v>17649.874099999986</v>
      </c>
      <c r="AI26" s="16">
        <f t="shared" si="28"/>
        <v>17649.874099999986</v>
      </c>
      <c r="AJ26" s="16">
        <f t="shared" si="29"/>
        <v>17649.874099999986</v>
      </c>
      <c r="AK26" s="16">
        <f t="shared" si="30"/>
        <v>17649.874099999986</v>
      </c>
      <c r="AL26" s="16">
        <f t="shared" si="31"/>
        <v>17649.874099999986</v>
      </c>
      <c r="AM26" s="16">
        <f t="shared" si="32"/>
        <v>17649.874099999986</v>
      </c>
      <c r="AN26" s="16">
        <f t="shared" si="33"/>
        <v>17649.874099999986</v>
      </c>
      <c r="AO26" s="16">
        <f t="shared" si="34"/>
        <v>17649.874099999986</v>
      </c>
      <c r="AP26" s="16">
        <f t="shared" si="35"/>
        <v>17649.874099999986</v>
      </c>
      <c r="AQ26" s="16">
        <f t="shared" si="36"/>
        <v>17649.874099999986</v>
      </c>
      <c r="AR26" s="16">
        <f t="shared" si="37"/>
        <v>17649.874099999986</v>
      </c>
      <c r="AS26" s="16">
        <f t="shared" si="38"/>
        <v>17649.874099999986</v>
      </c>
      <c r="AT26" s="16">
        <f t="shared" si="39"/>
        <v>17649.874099999986</v>
      </c>
      <c r="AU26" s="16">
        <f t="shared" si="40"/>
        <v>17649.874099999986</v>
      </c>
      <c r="AV26" s="16">
        <f t="shared" si="41"/>
        <v>17649.874099999986</v>
      </c>
      <c r="AW26" s="16">
        <f t="shared" ref="AW26:BI26" si="51">$E$17*$H$6</f>
        <v>17649.874099999986</v>
      </c>
      <c r="AX26" s="16">
        <f t="shared" si="51"/>
        <v>17649.874099999986</v>
      </c>
      <c r="AY26" s="16">
        <f t="shared" si="51"/>
        <v>17649.874099999986</v>
      </c>
      <c r="AZ26" s="16">
        <f t="shared" si="51"/>
        <v>17649.874099999986</v>
      </c>
      <c r="BA26" s="16">
        <f t="shared" si="51"/>
        <v>17649.874099999986</v>
      </c>
      <c r="BB26" s="16">
        <f t="shared" si="51"/>
        <v>17649.874099999986</v>
      </c>
      <c r="BC26" s="16">
        <f t="shared" si="51"/>
        <v>17649.874099999986</v>
      </c>
      <c r="BD26" s="16">
        <f t="shared" si="51"/>
        <v>17649.874099999986</v>
      </c>
      <c r="BE26" s="16">
        <f t="shared" si="51"/>
        <v>17649.874099999986</v>
      </c>
      <c r="BF26" s="16">
        <f t="shared" si="51"/>
        <v>17649.874099999986</v>
      </c>
      <c r="BG26" s="16">
        <f t="shared" si="51"/>
        <v>17649.874099999986</v>
      </c>
      <c r="BH26" s="16">
        <f t="shared" si="51"/>
        <v>17649.874099999986</v>
      </c>
      <c r="BI26" s="16">
        <f t="shared" si="51"/>
        <v>17649.874099999986</v>
      </c>
      <c r="BJ26" s="44">
        <f>$E$17*$H$7</f>
        <v>17649.874099999986</v>
      </c>
      <c r="BK26" s="44">
        <f>$E$17*$H$7</f>
        <v>17649.874099999986</v>
      </c>
      <c r="BL26" s="15">
        <f t="shared" si="43"/>
        <v>811894.20860000025</v>
      </c>
    </row>
    <row r="27" spans="1:64">
      <c r="A27" s="48">
        <v>39873</v>
      </c>
      <c r="B27" s="50">
        <v>7353191</v>
      </c>
      <c r="C27" s="50">
        <v>0</v>
      </c>
      <c r="D27" s="50">
        <f t="shared" si="3"/>
        <v>0</v>
      </c>
      <c r="E27" s="50">
        <f t="shared" si="2"/>
        <v>7353191</v>
      </c>
      <c r="F27" s="4"/>
      <c r="G27" s="4"/>
      <c r="H27" s="4"/>
      <c r="I27" s="24"/>
      <c r="J27" s="24"/>
      <c r="K27" s="24"/>
      <c r="L27" s="24"/>
      <c r="M27" s="24"/>
      <c r="N27" s="24"/>
      <c r="O27" s="24"/>
      <c r="P27" s="24"/>
      <c r="Q27" s="24"/>
      <c r="R27" s="27"/>
      <c r="S27" s="16">
        <f t="shared" si="12"/>
        <v>9904.2226083333444</v>
      </c>
      <c r="T27" s="16">
        <f t="shared" si="13"/>
        <v>9904.2226083333444</v>
      </c>
      <c r="U27" s="16">
        <f t="shared" si="14"/>
        <v>9904.2226083333444</v>
      </c>
      <c r="V27" s="16">
        <f t="shared" si="15"/>
        <v>9904.2226083333444</v>
      </c>
      <c r="W27" s="16">
        <f t="shared" si="16"/>
        <v>9904.2226083333444</v>
      </c>
      <c r="X27" s="16">
        <f t="shared" si="17"/>
        <v>9904.2226083333444</v>
      </c>
      <c r="Y27" s="16">
        <f t="shared" si="18"/>
        <v>9904.2226083333444</v>
      </c>
      <c r="Z27" s="16">
        <f t="shared" si="19"/>
        <v>9904.2226083333444</v>
      </c>
      <c r="AA27" s="16">
        <f t="shared" si="20"/>
        <v>9904.2226083333444</v>
      </c>
      <c r="AB27" s="16">
        <f t="shared" si="21"/>
        <v>9904.2226083333444</v>
      </c>
      <c r="AC27" s="16">
        <f t="shared" si="22"/>
        <v>9904.2226083333444</v>
      </c>
      <c r="AD27" s="16">
        <f t="shared" si="23"/>
        <v>9904.2226083333444</v>
      </c>
      <c r="AE27" s="16">
        <f t="shared" si="24"/>
        <v>9904.2226083333444</v>
      </c>
      <c r="AF27" s="16">
        <f t="shared" si="25"/>
        <v>9904.2226083333444</v>
      </c>
      <c r="AG27" s="16">
        <f t="shared" si="26"/>
        <v>9904.2226083333444</v>
      </c>
      <c r="AH27" s="16">
        <f t="shared" si="27"/>
        <v>9904.2226083333444</v>
      </c>
      <c r="AI27" s="16">
        <f t="shared" si="28"/>
        <v>9904.2226083333444</v>
      </c>
      <c r="AJ27" s="16">
        <f t="shared" si="29"/>
        <v>9904.2226083333444</v>
      </c>
      <c r="AK27" s="16">
        <f t="shared" si="30"/>
        <v>9904.2226083333444</v>
      </c>
      <c r="AL27" s="16">
        <f t="shared" si="31"/>
        <v>9904.2226083333444</v>
      </c>
      <c r="AM27" s="16">
        <f t="shared" si="32"/>
        <v>9904.2226083333444</v>
      </c>
      <c r="AN27" s="16">
        <f t="shared" si="33"/>
        <v>9904.2226083333444</v>
      </c>
      <c r="AO27" s="16">
        <f t="shared" si="34"/>
        <v>9904.2226083333444</v>
      </c>
      <c r="AP27" s="16">
        <f t="shared" si="35"/>
        <v>9904.2226083333444</v>
      </c>
      <c r="AQ27" s="16">
        <f t="shared" si="36"/>
        <v>9904.2226083333444</v>
      </c>
      <c r="AR27" s="16">
        <f t="shared" si="37"/>
        <v>9904.2226083333444</v>
      </c>
      <c r="AS27" s="16">
        <f t="shared" si="38"/>
        <v>9904.2226083333444</v>
      </c>
      <c r="AT27" s="16">
        <f t="shared" si="39"/>
        <v>9904.2226083333444</v>
      </c>
      <c r="AU27" s="16">
        <f t="shared" si="40"/>
        <v>9904.2226083333444</v>
      </c>
      <c r="AV27" s="16">
        <f t="shared" si="41"/>
        <v>9904.2226083333444</v>
      </c>
      <c r="AW27" s="16">
        <f t="shared" ref="AW27:BI27" si="52">$E$18*$H$6</f>
        <v>9904.2226083333444</v>
      </c>
      <c r="AX27" s="16">
        <f t="shared" si="52"/>
        <v>9904.2226083333444</v>
      </c>
      <c r="AY27" s="16">
        <f t="shared" si="52"/>
        <v>9904.2226083333444</v>
      </c>
      <c r="AZ27" s="16">
        <f t="shared" si="52"/>
        <v>9904.2226083333444</v>
      </c>
      <c r="BA27" s="16">
        <f t="shared" si="52"/>
        <v>9904.2226083333444</v>
      </c>
      <c r="BB27" s="16">
        <f t="shared" si="52"/>
        <v>9904.2226083333444</v>
      </c>
      <c r="BC27" s="16">
        <f t="shared" si="52"/>
        <v>9904.2226083333444</v>
      </c>
      <c r="BD27" s="16">
        <f t="shared" si="52"/>
        <v>9904.2226083333444</v>
      </c>
      <c r="BE27" s="16">
        <f t="shared" si="52"/>
        <v>9904.2226083333444</v>
      </c>
      <c r="BF27" s="16">
        <f t="shared" si="52"/>
        <v>9904.2226083333444</v>
      </c>
      <c r="BG27" s="16">
        <f t="shared" si="52"/>
        <v>9904.2226083333444</v>
      </c>
      <c r="BH27" s="16">
        <f t="shared" si="52"/>
        <v>9904.2226083333444</v>
      </c>
      <c r="BI27" s="16">
        <f t="shared" si="52"/>
        <v>9904.2226083333444</v>
      </c>
      <c r="BJ27" s="44">
        <f>$E$18*$H$7</f>
        <v>9904.2226083333444</v>
      </c>
      <c r="BK27" s="44">
        <f>$E$18*$H$7</f>
        <v>9904.2226083333444</v>
      </c>
      <c r="BL27" s="15">
        <f t="shared" si="43"/>
        <v>445690.01737500023</v>
      </c>
    </row>
    <row r="28" spans="1:64">
      <c r="A28" s="48">
        <v>39904</v>
      </c>
      <c r="B28" s="50">
        <v>5680976</v>
      </c>
      <c r="C28" s="50">
        <v>0</v>
      </c>
      <c r="D28" s="50">
        <f t="shared" si="3"/>
        <v>0</v>
      </c>
      <c r="E28" s="50">
        <f t="shared" si="2"/>
        <v>5680976</v>
      </c>
      <c r="F28" s="4"/>
      <c r="G28" s="4"/>
      <c r="H28" s="4"/>
      <c r="I28" s="24"/>
      <c r="J28" s="24"/>
      <c r="K28" s="24"/>
      <c r="L28" s="24"/>
      <c r="M28" s="24"/>
      <c r="N28" s="24"/>
      <c r="O28" s="24"/>
      <c r="P28" s="24"/>
      <c r="Q28" s="24"/>
      <c r="R28" s="27"/>
      <c r="S28" s="27"/>
      <c r="T28" s="16">
        <f t="shared" si="13"/>
        <v>99429.593474999987</v>
      </c>
      <c r="U28" s="16">
        <f t="shared" si="14"/>
        <v>99429.593474999987</v>
      </c>
      <c r="V28" s="16">
        <f t="shared" si="15"/>
        <v>99429.593474999987</v>
      </c>
      <c r="W28" s="16">
        <f t="shared" si="16"/>
        <v>99429.593474999987</v>
      </c>
      <c r="X28" s="16">
        <f t="shared" si="17"/>
        <v>99429.593474999987</v>
      </c>
      <c r="Y28" s="16">
        <f t="shared" si="18"/>
        <v>99429.593474999987</v>
      </c>
      <c r="Z28" s="16">
        <f t="shared" si="19"/>
        <v>99429.593474999987</v>
      </c>
      <c r="AA28" s="16">
        <f t="shared" si="20"/>
        <v>99429.593474999987</v>
      </c>
      <c r="AB28" s="16">
        <f t="shared" si="21"/>
        <v>99429.593474999987</v>
      </c>
      <c r="AC28" s="16">
        <f t="shared" si="22"/>
        <v>99429.593474999987</v>
      </c>
      <c r="AD28" s="16">
        <f t="shared" si="23"/>
        <v>99429.593474999987</v>
      </c>
      <c r="AE28" s="16">
        <f t="shared" si="24"/>
        <v>99429.593474999987</v>
      </c>
      <c r="AF28" s="16">
        <f t="shared" si="25"/>
        <v>99429.593474999987</v>
      </c>
      <c r="AG28" s="16">
        <f t="shared" si="26"/>
        <v>99429.593474999987</v>
      </c>
      <c r="AH28" s="16">
        <f t="shared" si="27"/>
        <v>99429.593474999987</v>
      </c>
      <c r="AI28" s="16">
        <f t="shared" si="28"/>
        <v>99429.593474999987</v>
      </c>
      <c r="AJ28" s="16">
        <f t="shared" si="29"/>
        <v>99429.593474999987</v>
      </c>
      <c r="AK28" s="16">
        <f t="shared" si="30"/>
        <v>99429.593474999987</v>
      </c>
      <c r="AL28" s="16">
        <f t="shared" si="31"/>
        <v>99429.593474999987</v>
      </c>
      <c r="AM28" s="16">
        <f t="shared" si="32"/>
        <v>99429.593474999987</v>
      </c>
      <c r="AN28" s="16">
        <f t="shared" si="33"/>
        <v>99429.593474999987</v>
      </c>
      <c r="AO28" s="16">
        <f t="shared" si="34"/>
        <v>99429.593474999987</v>
      </c>
      <c r="AP28" s="16">
        <f t="shared" si="35"/>
        <v>99429.593474999987</v>
      </c>
      <c r="AQ28" s="16">
        <f t="shared" si="36"/>
        <v>99429.593474999987</v>
      </c>
      <c r="AR28" s="16">
        <f t="shared" si="37"/>
        <v>99429.593474999987</v>
      </c>
      <c r="AS28" s="16">
        <f t="shared" si="38"/>
        <v>99429.593474999987</v>
      </c>
      <c r="AT28" s="16">
        <f t="shared" si="39"/>
        <v>99429.593474999987</v>
      </c>
      <c r="AU28" s="16">
        <f t="shared" si="40"/>
        <v>99429.593474999987</v>
      </c>
      <c r="AV28" s="16">
        <f t="shared" si="41"/>
        <v>99429.593474999987</v>
      </c>
      <c r="AW28" s="16">
        <f t="shared" ref="AW28:BI28" si="53">$E$19*$H$6</f>
        <v>99429.593474999987</v>
      </c>
      <c r="AX28" s="16">
        <f t="shared" si="53"/>
        <v>99429.593474999987</v>
      </c>
      <c r="AY28" s="16">
        <f t="shared" si="53"/>
        <v>99429.593474999987</v>
      </c>
      <c r="AZ28" s="16">
        <f t="shared" si="53"/>
        <v>99429.593474999987</v>
      </c>
      <c r="BA28" s="16">
        <f t="shared" si="53"/>
        <v>99429.593474999987</v>
      </c>
      <c r="BB28" s="16">
        <f t="shared" si="53"/>
        <v>99429.593474999987</v>
      </c>
      <c r="BC28" s="16">
        <f t="shared" si="53"/>
        <v>99429.593474999987</v>
      </c>
      <c r="BD28" s="16">
        <f t="shared" si="53"/>
        <v>99429.593474999987</v>
      </c>
      <c r="BE28" s="16">
        <f t="shared" si="53"/>
        <v>99429.593474999987</v>
      </c>
      <c r="BF28" s="16">
        <f t="shared" si="53"/>
        <v>99429.593474999987</v>
      </c>
      <c r="BG28" s="16">
        <f t="shared" si="53"/>
        <v>99429.593474999987</v>
      </c>
      <c r="BH28" s="16">
        <f t="shared" si="53"/>
        <v>99429.593474999987</v>
      </c>
      <c r="BI28" s="16">
        <f t="shared" si="53"/>
        <v>99429.593474999987</v>
      </c>
      <c r="BJ28" s="44">
        <f>$E$19*$H$7</f>
        <v>99429.593474999987</v>
      </c>
      <c r="BK28" s="44">
        <f>$E$19*$H$7</f>
        <v>99429.593474999987</v>
      </c>
      <c r="BL28" s="15">
        <f t="shared" si="43"/>
        <v>4374902.1128999991</v>
      </c>
    </row>
    <row r="29" spans="1:64">
      <c r="A29" s="48">
        <v>39934</v>
      </c>
      <c r="B29" s="50">
        <v>5515748</v>
      </c>
      <c r="C29" s="50">
        <v>0</v>
      </c>
      <c r="D29" s="50">
        <f t="shared" si="3"/>
        <v>0</v>
      </c>
      <c r="E29" s="50">
        <f t="shared" si="2"/>
        <v>5515748</v>
      </c>
      <c r="F29" s="4"/>
      <c r="G29" s="4"/>
      <c r="H29" s="4"/>
      <c r="I29" s="24"/>
      <c r="J29" s="24"/>
      <c r="K29" s="24"/>
      <c r="L29" s="24"/>
      <c r="M29" s="24"/>
      <c r="N29" s="24"/>
      <c r="O29" s="24"/>
      <c r="P29" s="24"/>
      <c r="Q29" s="24"/>
      <c r="R29" s="27"/>
      <c r="S29" s="27"/>
      <c r="T29" s="27"/>
      <c r="U29" s="16">
        <f t="shared" si="14"/>
        <v>89757.181700000001</v>
      </c>
      <c r="V29" s="16">
        <f t="shared" si="15"/>
        <v>89757.181700000001</v>
      </c>
      <c r="W29" s="16">
        <f t="shared" si="16"/>
        <v>89757.181700000001</v>
      </c>
      <c r="X29" s="16">
        <f t="shared" si="17"/>
        <v>89757.181700000001</v>
      </c>
      <c r="Y29" s="16">
        <f t="shared" si="18"/>
        <v>89757.181700000001</v>
      </c>
      <c r="Z29" s="16">
        <f t="shared" si="19"/>
        <v>89757.181700000001</v>
      </c>
      <c r="AA29" s="16">
        <f t="shared" si="20"/>
        <v>89757.181700000001</v>
      </c>
      <c r="AB29" s="16">
        <f t="shared" si="21"/>
        <v>89757.181700000001</v>
      </c>
      <c r="AC29" s="16">
        <f t="shared" si="22"/>
        <v>89757.181700000001</v>
      </c>
      <c r="AD29" s="16">
        <f t="shared" si="23"/>
        <v>89757.181700000001</v>
      </c>
      <c r="AE29" s="16">
        <f t="shared" si="24"/>
        <v>89757.181700000001</v>
      </c>
      <c r="AF29" s="16">
        <f t="shared" si="25"/>
        <v>89757.181700000001</v>
      </c>
      <c r="AG29" s="16">
        <f t="shared" si="26"/>
        <v>89757.181700000001</v>
      </c>
      <c r="AH29" s="16">
        <f t="shared" si="27"/>
        <v>89757.181700000001</v>
      </c>
      <c r="AI29" s="16">
        <f t="shared" si="28"/>
        <v>89757.181700000001</v>
      </c>
      <c r="AJ29" s="16">
        <f t="shared" si="29"/>
        <v>89757.181700000001</v>
      </c>
      <c r="AK29" s="16">
        <f t="shared" si="30"/>
        <v>89757.181700000001</v>
      </c>
      <c r="AL29" s="16">
        <f t="shared" si="31"/>
        <v>89757.181700000001</v>
      </c>
      <c r="AM29" s="16">
        <f t="shared" si="32"/>
        <v>89757.181700000001</v>
      </c>
      <c r="AN29" s="16">
        <f t="shared" si="33"/>
        <v>89757.181700000001</v>
      </c>
      <c r="AO29" s="16">
        <f t="shared" si="34"/>
        <v>89757.181700000001</v>
      </c>
      <c r="AP29" s="16">
        <f t="shared" si="35"/>
        <v>89757.181700000001</v>
      </c>
      <c r="AQ29" s="16">
        <f t="shared" si="36"/>
        <v>89757.181700000001</v>
      </c>
      <c r="AR29" s="16">
        <f t="shared" si="37"/>
        <v>89757.181700000001</v>
      </c>
      <c r="AS29" s="16">
        <f t="shared" si="38"/>
        <v>89757.181700000001</v>
      </c>
      <c r="AT29" s="16">
        <f t="shared" si="39"/>
        <v>89757.181700000001</v>
      </c>
      <c r="AU29" s="16">
        <f t="shared" si="40"/>
        <v>89757.181700000001</v>
      </c>
      <c r="AV29" s="16">
        <f t="shared" si="41"/>
        <v>89757.181700000001</v>
      </c>
      <c r="AW29" s="16">
        <f t="shared" ref="AW29:BI29" si="54">$E$20*$H$6</f>
        <v>89757.181700000001</v>
      </c>
      <c r="AX29" s="16">
        <f t="shared" si="54"/>
        <v>89757.181700000001</v>
      </c>
      <c r="AY29" s="16">
        <f t="shared" si="54"/>
        <v>89757.181700000001</v>
      </c>
      <c r="AZ29" s="16">
        <f t="shared" si="54"/>
        <v>89757.181700000001</v>
      </c>
      <c r="BA29" s="16">
        <f t="shared" si="54"/>
        <v>89757.181700000001</v>
      </c>
      <c r="BB29" s="16">
        <f t="shared" si="54"/>
        <v>89757.181700000001</v>
      </c>
      <c r="BC29" s="16">
        <f t="shared" si="54"/>
        <v>89757.181700000001</v>
      </c>
      <c r="BD29" s="16">
        <f t="shared" si="54"/>
        <v>89757.181700000001</v>
      </c>
      <c r="BE29" s="16">
        <f t="shared" si="54"/>
        <v>89757.181700000001</v>
      </c>
      <c r="BF29" s="16">
        <f t="shared" si="54"/>
        <v>89757.181700000001</v>
      </c>
      <c r="BG29" s="16">
        <f t="shared" si="54"/>
        <v>89757.181700000001</v>
      </c>
      <c r="BH29" s="16">
        <f t="shared" si="54"/>
        <v>89757.181700000001</v>
      </c>
      <c r="BI29" s="16">
        <f t="shared" si="54"/>
        <v>89757.181700000001</v>
      </c>
      <c r="BJ29" s="44">
        <f>$E$20*$H$7</f>
        <v>89757.181700000001</v>
      </c>
      <c r="BK29" s="44">
        <f>$E$20*$H$7</f>
        <v>89757.181700000001</v>
      </c>
      <c r="BL29" s="15">
        <f t="shared" si="43"/>
        <v>3859558.8131000018</v>
      </c>
    </row>
    <row r="30" spans="1:64">
      <c r="A30" s="48">
        <v>39965</v>
      </c>
      <c r="B30" s="50">
        <v>5596353</v>
      </c>
      <c r="C30" s="50">
        <v>0</v>
      </c>
      <c r="D30" s="50">
        <f t="shared" si="3"/>
        <v>0</v>
      </c>
      <c r="E30" s="50">
        <f>+B30-D30+300000</f>
        <v>5896353</v>
      </c>
      <c r="F30" s="4"/>
      <c r="G30" s="4"/>
      <c r="H30" s="4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4"/>
      <c r="T30" s="24"/>
      <c r="U30" s="22"/>
      <c r="V30" s="16">
        <f t="shared" si="15"/>
        <v>90919.05409166665</v>
      </c>
      <c r="W30" s="16">
        <f t="shared" si="16"/>
        <v>90919.05409166665</v>
      </c>
      <c r="X30" s="16">
        <f t="shared" si="17"/>
        <v>90919.05409166665</v>
      </c>
      <c r="Y30" s="16">
        <f t="shared" si="18"/>
        <v>90919.05409166665</v>
      </c>
      <c r="Z30" s="16">
        <f t="shared" si="19"/>
        <v>90919.05409166665</v>
      </c>
      <c r="AA30" s="16">
        <f t="shared" si="20"/>
        <v>90919.05409166665</v>
      </c>
      <c r="AB30" s="16">
        <f t="shared" si="21"/>
        <v>90919.05409166665</v>
      </c>
      <c r="AC30" s="16">
        <f t="shared" si="22"/>
        <v>90919.05409166665</v>
      </c>
      <c r="AD30" s="16">
        <f t="shared" si="23"/>
        <v>90919.05409166665</v>
      </c>
      <c r="AE30" s="16">
        <f t="shared" si="24"/>
        <v>90919.05409166665</v>
      </c>
      <c r="AF30" s="16">
        <f t="shared" si="25"/>
        <v>90919.05409166665</v>
      </c>
      <c r="AG30" s="16">
        <f t="shared" si="26"/>
        <v>90919.05409166665</v>
      </c>
      <c r="AH30" s="16">
        <f t="shared" si="27"/>
        <v>90919.05409166665</v>
      </c>
      <c r="AI30" s="16">
        <f t="shared" si="28"/>
        <v>90919.05409166665</v>
      </c>
      <c r="AJ30" s="16">
        <f t="shared" si="29"/>
        <v>90919.05409166665</v>
      </c>
      <c r="AK30" s="16">
        <f t="shared" si="30"/>
        <v>90919.05409166665</v>
      </c>
      <c r="AL30" s="16">
        <f t="shared" si="31"/>
        <v>90919.05409166665</v>
      </c>
      <c r="AM30" s="16">
        <f t="shared" si="32"/>
        <v>90919.05409166665</v>
      </c>
      <c r="AN30" s="16">
        <f t="shared" si="33"/>
        <v>90919.05409166665</v>
      </c>
      <c r="AO30" s="16">
        <f t="shared" si="34"/>
        <v>90919.05409166665</v>
      </c>
      <c r="AP30" s="16">
        <f t="shared" si="35"/>
        <v>90919.05409166665</v>
      </c>
      <c r="AQ30" s="16">
        <f t="shared" si="36"/>
        <v>90919.05409166665</v>
      </c>
      <c r="AR30" s="16">
        <f t="shared" si="37"/>
        <v>90919.05409166665</v>
      </c>
      <c r="AS30" s="16">
        <f t="shared" si="38"/>
        <v>90919.05409166665</v>
      </c>
      <c r="AT30" s="16">
        <f t="shared" si="39"/>
        <v>90919.05409166665</v>
      </c>
      <c r="AU30" s="16">
        <f t="shared" si="40"/>
        <v>90919.05409166665</v>
      </c>
      <c r="AV30" s="16">
        <f t="shared" si="41"/>
        <v>90919.05409166665</v>
      </c>
      <c r="AW30" s="16">
        <f t="shared" ref="AW30:BI30" si="55">$E$21*$H$6</f>
        <v>90919.05409166665</v>
      </c>
      <c r="AX30" s="16">
        <f t="shared" si="55"/>
        <v>90919.05409166665</v>
      </c>
      <c r="AY30" s="16">
        <f t="shared" si="55"/>
        <v>90919.05409166665</v>
      </c>
      <c r="AZ30" s="16">
        <f t="shared" si="55"/>
        <v>90919.05409166665</v>
      </c>
      <c r="BA30" s="16">
        <f t="shared" si="55"/>
        <v>90919.05409166665</v>
      </c>
      <c r="BB30" s="16">
        <f t="shared" si="55"/>
        <v>90919.05409166665</v>
      </c>
      <c r="BC30" s="16">
        <f t="shared" si="55"/>
        <v>90919.05409166665</v>
      </c>
      <c r="BD30" s="16">
        <f t="shared" si="55"/>
        <v>90919.05409166665</v>
      </c>
      <c r="BE30" s="16">
        <f t="shared" si="55"/>
        <v>90919.05409166665</v>
      </c>
      <c r="BF30" s="16">
        <f t="shared" si="55"/>
        <v>90919.05409166665</v>
      </c>
      <c r="BG30" s="16">
        <f t="shared" si="55"/>
        <v>90919.05409166665</v>
      </c>
      <c r="BH30" s="16">
        <f t="shared" si="55"/>
        <v>90919.05409166665</v>
      </c>
      <c r="BI30" s="16">
        <f t="shared" si="55"/>
        <v>90919.05409166665</v>
      </c>
      <c r="BJ30" s="44">
        <f>$E$21*$H$7</f>
        <v>90919.05409166665</v>
      </c>
      <c r="BK30" s="44">
        <f>$E$21*$H$7</f>
        <v>90919.05409166665</v>
      </c>
      <c r="BL30" s="15">
        <f t="shared" si="43"/>
        <v>3818600.2718500015</v>
      </c>
    </row>
    <row r="31" spans="1:64">
      <c r="A31" s="48">
        <v>39995</v>
      </c>
      <c r="B31" s="51">
        <v>5351540</v>
      </c>
      <c r="C31" s="50">
        <v>81410918.38863112</v>
      </c>
      <c r="D31" s="51">
        <f t="shared" si="3"/>
        <v>68069329.756380543</v>
      </c>
      <c r="E31" s="50">
        <f t="shared" ref="E31:E39" si="56">+B31-D31</f>
        <v>-62717789.756380543</v>
      </c>
      <c r="F31" s="4"/>
      <c r="G31" s="9"/>
      <c r="H31" s="10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4"/>
      <c r="T31" s="24"/>
      <c r="U31" s="22"/>
      <c r="V31" s="24"/>
      <c r="W31" s="16">
        <f t="shared" si="16"/>
        <v>97443.393649999984</v>
      </c>
      <c r="X31" s="16">
        <f t="shared" si="17"/>
        <v>97443.393649999984</v>
      </c>
      <c r="Y31" s="16">
        <f t="shared" si="18"/>
        <v>97443.393649999984</v>
      </c>
      <c r="Z31" s="16">
        <f t="shared" si="19"/>
        <v>97443.393649999984</v>
      </c>
      <c r="AA31" s="16">
        <f t="shared" si="20"/>
        <v>97443.393649999984</v>
      </c>
      <c r="AB31" s="16">
        <f t="shared" si="21"/>
        <v>97443.393649999984</v>
      </c>
      <c r="AC31" s="16">
        <f t="shared" si="22"/>
        <v>97443.393649999984</v>
      </c>
      <c r="AD31" s="16">
        <f t="shared" si="23"/>
        <v>97443.393649999984</v>
      </c>
      <c r="AE31" s="16">
        <f t="shared" si="24"/>
        <v>97443.393649999984</v>
      </c>
      <c r="AF31" s="16">
        <f t="shared" si="25"/>
        <v>97443.393649999984</v>
      </c>
      <c r="AG31" s="16">
        <f t="shared" si="26"/>
        <v>97443.393649999984</v>
      </c>
      <c r="AH31" s="16">
        <f t="shared" si="27"/>
        <v>97443.393649999984</v>
      </c>
      <c r="AI31" s="16">
        <f t="shared" si="28"/>
        <v>97443.393649999984</v>
      </c>
      <c r="AJ31" s="16">
        <f t="shared" si="29"/>
        <v>97443.393649999984</v>
      </c>
      <c r="AK31" s="16">
        <f t="shared" si="30"/>
        <v>97443.393649999984</v>
      </c>
      <c r="AL31" s="16">
        <f t="shared" si="31"/>
        <v>97443.393649999984</v>
      </c>
      <c r="AM31" s="16">
        <f t="shared" si="32"/>
        <v>97443.393649999984</v>
      </c>
      <c r="AN31" s="16">
        <f t="shared" si="33"/>
        <v>97443.393649999984</v>
      </c>
      <c r="AO31" s="16">
        <f t="shared" si="34"/>
        <v>97443.393649999984</v>
      </c>
      <c r="AP31" s="16">
        <f t="shared" si="35"/>
        <v>97443.393649999984</v>
      </c>
      <c r="AQ31" s="16">
        <f t="shared" si="36"/>
        <v>97443.393649999984</v>
      </c>
      <c r="AR31" s="16">
        <f t="shared" si="37"/>
        <v>97443.393649999984</v>
      </c>
      <c r="AS31" s="16">
        <f t="shared" si="38"/>
        <v>97443.393649999984</v>
      </c>
      <c r="AT31" s="16">
        <f t="shared" si="39"/>
        <v>97443.393649999984</v>
      </c>
      <c r="AU31" s="16">
        <f t="shared" si="40"/>
        <v>97443.393649999984</v>
      </c>
      <c r="AV31" s="16">
        <f t="shared" si="41"/>
        <v>97443.393649999984</v>
      </c>
      <c r="AW31" s="16">
        <f t="shared" ref="AW31:BI31" si="57">$E$22*$H$6</f>
        <v>97443.393649999984</v>
      </c>
      <c r="AX31" s="16">
        <f t="shared" si="57"/>
        <v>97443.393649999984</v>
      </c>
      <c r="AY31" s="16">
        <f t="shared" si="57"/>
        <v>97443.393649999984</v>
      </c>
      <c r="AZ31" s="16">
        <f t="shared" si="57"/>
        <v>97443.393649999984</v>
      </c>
      <c r="BA31" s="16">
        <f t="shared" si="57"/>
        <v>97443.393649999984</v>
      </c>
      <c r="BB31" s="16">
        <f t="shared" si="57"/>
        <v>97443.393649999984</v>
      </c>
      <c r="BC31" s="16">
        <f t="shared" si="57"/>
        <v>97443.393649999984</v>
      </c>
      <c r="BD31" s="16">
        <f t="shared" si="57"/>
        <v>97443.393649999984</v>
      </c>
      <c r="BE31" s="16">
        <f t="shared" si="57"/>
        <v>97443.393649999984</v>
      </c>
      <c r="BF31" s="16">
        <f t="shared" si="57"/>
        <v>97443.393649999984</v>
      </c>
      <c r="BG31" s="16">
        <f t="shared" si="57"/>
        <v>97443.393649999984</v>
      </c>
      <c r="BH31" s="16">
        <f t="shared" si="57"/>
        <v>97443.393649999984</v>
      </c>
      <c r="BI31" s="16">
        <f t="shared" si="57"/>
        <v>97443.393649999984</v>
      </c>
      <c r="BJ31" s="44">
        <f>$E$22*$H$7</f>
        <v>97443.393649999984</v>
      </c>
      <c r="BK31" s="44">
        <f>$E$22*$H$7</f>
        <v>97443.393649999984</v>
      </c>
      <c r="BL31" s="15">
        <f t="shared" si="43"/>
        <v>3995179.1396499993</v>
      </c>
    </row>
    <row r="32" spans="1:64">
      <c r="A32" s="48">
        <v>40026</v>
      </c>
      <c r="B32" s="51">
        <v>9185314</v>
      </c>
      <c r="C32" s="51">
        <v>0</v>
      </c>
      <c r="D32" s="51">
        <f t="shared" si="3"/>
        <v>0</v>
      </c>
      <c r="E32" s="50">
        <f t="shared" si="56"/>
        <v>9185314</v>
      </c>
      <c r="F32" s="4"/>
      <c r="G32" s="9"/>
      <c r="H32" s="10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4"/>
      <c r="T32" s="24"/>
      <c r="U32" s="22"/>
      <c r="V32" s="24"/>
      <c r="W32" s="24"/>
      <c r="X32" s="16">
        <f t="shared" si="17"/>
        <v>94138.791674999986</v>
      </c>
      <c r="Y32" s="16">
        <f t="shared" si="18"/>
        <v>94138.791674999986</v>
      </c>
      <c r="Z32" s="16">
        <f t="shared" si="19"/>
        <v>94138.791674999986</v>
      </c>
      <c r="AA32" s="16">
        <f t="shared" si="20"/>
        <v>94138.791674999986</v>
      </c>
      <c r="AB32" s="16">
        <f t="shared" si="21"/>
        <v>94138.791674999986</v>
      </c>
      <c r="AC32" s="16">
        <f t="shared" si="22"/>
        <v>94138.791674999986</v>
      </c>
      <c r="AD32" s="16">
        <f t="shared" si="23"/>
        <v>94138.791674999986</v>
      </c>
      <c r="AE32" s="16">
        <f t="shared" si="24"/>
        <v>94138.791674999986</v>
      </c>
      <c r="AF32" s="16">
        <f t="shared" si="25"/>
        <v>94138.791674999986</v>
      </c>
      <c r="AG32" s="16">
        <f t="shared" si="26"/>
        <v>94138.791674999986</v>
      </c>
      <c r="AH32" s="16">
        <f t="shared" si="27"/>
        <v>94138.791674999986</v>
      </c>
      <c r="AI32" s="16">
        <f t="shared" si="28"/>
        <v>94138.791674999986</v>
      </c>
      <c r="AJ32" s="16">
        <f t="shared" si="29"/>
        <v>94138.791674999986</v>
      </c>
      <c r="AK32" s="16">
        <f t="shared" si="30"/>
        <v>94138.791674999986</v>
      </c>
      <c r="AL32" s="16">
        <f t="shared" si="31"/>
        <v>94138.791674999986</v>
      </c>
      <c r="AM32" s="16">
        <f t="shared" si="32"/>
        <v>94138.791674999986</v>
      </c>
      <c r="AN32" s="16">
        <f t="shared" si="33"/>
        <v>94138.791674999986</v>
      </c>
      <c r="AO32" s="16">
        <f t="shared" si="34"/>
        <v>94138.791674999986</v>
      </c>
      <c r="AP32" s="16">
        <f t="shared" si="35"/>
        <v>94138.791674999986</v>
      </c>
      <c r="AQ32" s="16">
        <f t="shared" si="36"/>
        <v>94138.791674999986</v>
      </c>
      <c r="AR32" s="16">
        <f t="shared" si="37"/>
        <v>94138.791674999986</v>
      </c>
      <c r="AS32" s="16">
        <f t="shared" si="38"/>
        <v>94138.791674999986</v>
      </c>
      <c r="AT32" s="16">
        <f t="shared" si="39"/>
        <v>94138.791674999986</v>
      </c>
      <c r="AU32" s="16">
        <f t="shared" si="40"/>
        <v>94138.791674999986</v>
      </c>
      <c r="AV32" s="16">
        <f t="shared" si="41"/>
        <v>94138.791674999986</v>
      </c>
      <c r="AW32" s="16">
        <f t="shared" ref="AW32:BI32" si="58">$E$23*$H$6</f>
        <v>94138.791674999986</v>
      </c>
      <c r="AX32" s="16">
        <f t="shared" si="58"/>
        <v>94138.791674999986</v>
      </c>
      <c r="AY32" s="16">
        <f t="shared" si="58"/>
        <v>94138.791674999986</v>
      </c>
      <c r="AZ32" s="16">
        <f t="shared" si="58"/>
        <v>94138.791674999986</v>
      </c>
      <c r="BA32" s="16">
        <f t="shared" si="58"/>
        <v>94138.791674999986</v>
      </c>
      <c r="BB32" s="16">
        <f t="shared" si="58"/>
        <v>94138.791674999986</v>
      </c>
      <c r="BC32" s="16">
        <f t="shared" si="58"/>
        <v>94138.791674999986</v>
      </c>
      <c r="BD32" s="16">
        <f t="shared" si="58"/>
        <v>94138.791674999986</v>
      </c>
      <c r="BE32" s="16">
        <f t="shared" si="58"/>
        <v>94138.791674999986</v>
      </c>
      <c r="BF32" s="16">
        <f t="shared" si="58"/>
        <v>94138.791674999986</v>
      </c>
      <c r="BG32" s="16">
        <f t="shared" si="58"/>
        <v>94138.791674999986</v>
      </c>
      <c r="BH32" s="16">
        <f t="shared" si="58"/>
        <v>94138.791674999986</v>
      </c>
      <c r="BI32" s="16">
        <f t="shared" si="58"/>
        <v>94138.791674999986</v>
      </c>
      <c r="BJ32" s="44">
        <f>$E$23*$H$7</f>
        <v>94138.791674999986</v>
      </c>
      <c r="BK32" s="44">
        <f>$E$23*$H$7</f>
        <v>94138.791674999986</v>
      </c>
      <c r="BL32" s="15">
        <f t="shared" si="43"/>
        <v>3765551.6669999994</v>
      </c>
    </row>
    <row r="33" spans="1:64">
      <c r="A33" s="48">
        <v>40057</v>
      </c>
      <c r="B33" s="51">
        <v>8362742</v>
      </c>
      <c r="C33" s="50">
        <v>9158124.4093085863</v>
      </c>
      <c r="D33" s="51">
        <f t="shared" si="3"/>
        <v>7657294.6566125304</v>
      </c>
      <c r="E33" s="50">
        <f t="shared" si="56"/>
        <v>705447.34338746965</v>
      </c>
      <c r="F33" s="4"/>
      <c r="G33" s="9"/>
      <c r="H33" s="10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2"/>
      <c r="T33" s="24"/>
      <c r="U33" s="22"/>
      <c r="V33" s="24"/>
      <c r="W33" s="24"/>
      <c r="X33" s="24"/>
      <c r="Y33" s="16">
        <f t="shared" si="18"/>
        <v>98343.752333333323</v>
      </c>
      <c r="Z33" s="16">
        <f t="shared" si="19"/>
        <v>98343.752333333323</v>
      </c>
      <c r="AA33" s="16">
        <f t="shared" si="20"/>
        <v>98343.752333333323</v>
      </c>
      <c r="AB33" s="16">
        <f t="shared" si="21"/>
        <v>98343.752333333323</v>
      </c>
      <c r="AC33" s="16">
        <f t="shared" si="22"/>
        <v>98343.752333333323</v>
      </c>
      <c r="AD33" s="16">
        <f t="shared" si="23"/>
        <v>98343.752333333323</v>
      </c>
      <c r="AE33" s="16">
        <f t="shared" si="24"/>
        <v>98343.752333333323</v>
      </c>
      <c r="AF33" s="16">
        <f t="shared" si="25"/>
        <v>98343.752333333323</v>
      </c>
      <c r="AG33" s="16">
        <f t="shared" si="26"/>
        <v>98343.752333333323</v>
      </c>
      <c r="AH33" s="16">
        <f t="shared" si="27"/>
        <v>98343.752333333323</v>
      </c>
      <c r="AI33" s="16">
        <f t="shared" si="28"/>
        <v>98343.752333333323</v>
      </c>
      <c r="AJ33" s="16">
        <f t="shared" si="29"/>
        <v>98343.752333333323</v>
      </c>
      <c r="AK33" s="16">
        <f t="shared" si="30"/>
        <v>98343.752333333323</v>
      </c>
      <c r="AL33" s="16">
        <f t="shared" si="31"/>
        <v>98343.752333333323</v>
      </c>
      <c r="AM33" s="16">
        <f t="shared" si="32"/>
        <v>98343.752333333323</v>
      </c>
      <c r="AN33" s="16">
        <f t="shared" si="33"/>
        <v>98343.752333333323</v>
      </c>
      <c r="AO33" s="16">
        <f t="shared" si="34"/>
        <v>98343.752333333323</v>
      </c>
      <c r="AP33" s="16">
        <f t="shared" si="35"/>
        <v>98343.752333333323</v>
      </c>
      <c r="AQ33" s="16">
        <f t="shared" si="36"/>
        <v>98343.752333333323</v>
      </c>
      <c r="AR33" s="16">
        <f t="shared" si="37"/>
        <v>98343.752333333323</v>
      </c>
      <c r="AS33" s="16">
        <f t="shared" si="38"/>
        <v>98343.752333333323</v>
      </c>
      <c r="AT33" s="16">
        <f t="shared" si="39"/>
        <v>98343.752333333323</v>
      </c>
      <c r="AU33" s="16">
        <f t="shared" si="40"/>
        <v>98343.752333333323</v>
      </c>
      <c r="AV33" s="16">
        <f t="shared" si="41"/>
        <v>98343.752333333323</v>
      </c>
      <c r="AW33" s="16">
        <f t="shared" ref="AW33:BI33" si="59">$E$24*$H$6</f>
        <v>98343.752333333323</v>
      </c>
      <c r="AX33" s="16">
        <f t="shared" si="59"/>
        <v>98343.752333333323</v>
      </c>
      <c r="AY33" s="16">
        <f t="shared" si="59"/>
        <v>98343.752333333323</v>
      </c>
      <c r="AZ33" s="16">
        <f t="shared" si="59"/>
        <v>98343.752333333323</v>
      </c>
      <c r="BA33" s="16">
        <f t="shared" si="59"/>
        <v>98343.752333333323</v>
      </c>
      <c r="BB33" s="16">
        <f t="shared" si="59"/>
        <v>98343.752333333323</v>
      </c>
      <c r="BC33" s="16">
        <f t="shared" si="59"/>
        <v>98343.752333333323</v>
      </c>
      <c r="BD33" s="16">
        <f t="shared" si="59"/>
        <v>98343.752333333323</v>
      </c>
      <c r="BE33" s="16">
        <f t="shared" si="59"/>
        <v>98343.752333333323</v>
      </c>
      <c r="BF33" s="16">
        <f t="shared" si="59"/>
        <v>98343.752333333323</v>
      </c>
      <c r="BG33" s="16">
        <f t="shared" si="59"/>
        <v>98343.752333333323</v>
      </c>
      <c r="BH33" s="16">
        <f t="shared" si="59"/>
        <v>98343.752333333323</v>
      </c>
      <c r="BI33" s="16">
        <f t="shared" si="59"/>
        <v>98343.752333333323</v>
      </c>
      <c r="BJ33" s="44">
        <f>$E$24*$H$7</f>
        <v>98343.752333333323</v>
      </c>
      <c r="BK33" s="44">
        <f>$E$24*$H$7</f>
        <v>98343.752333333323</v>
      </c>
      <c r="BL33" s="15">
        <f t="shared" si="43"/>
        <v>3835406.3409999977</v>
      </c>
    </row>
    <row r="34" spans="1:64">
      <c r="A34" s="48">
        <v>40087</v>
      </c>
      <c r="B34" s="51">
        <v>10327173</v>
      </c>
      <c r="C34" s="51">
        <v>4410513.29</v>
      </c>
      <c r="D34" s="51">
        <f t="shared" si="3"/>
        <v>3687720.1421404686</v>
      </c>
      <c r="E34" s="50">
        <f t="shared" si="56"/>
        <v>6639452.8578595314</v>
      </c>
      <c r="F34" s="4"/>
      <c r="G34" s="9"/>
      <c r="H34" s="10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4"/>
      <c r="T34" s="24"/>
      <c r="U34" s="24"/>
      <c r="V34" s="24"/>
      <c r="W34" s="24"/>
      <c r="X34" s="24"/>
      <c r="Y34" s="24"/>
      <c r="Z34" s="16">
        <f t="shared" si="19"/>
        <v>56418.985683333325</v>
      </c>
      <c r="AA34" s="16">
        <f t="shared" si="20"/>
        <v>56418.985683333325</v>
      </c>
      <c r="AB34" s="16">
        <f t="shared" si="21"/>
        <v>56418.985683333325</v>
      </c>
      <c r="AC34" s="16">
        <f t="shared" si="22"/>
        <v>56418.985683333325</v>
      </c>
      <c r="AD34" s="16">
        <f t="shared" si="23"/>
        <v>56418.985683333325</v>
      </c>
      <c r="AE34" s="16">
        <f t="shared" si="24"/>
        <v>56418.985683333325</v>
      </c>
      <c r="AF34" s="16">
        <f t="shared" si="25"/>
        <v>56418.985683333325</v>
      </c>
      <c r="AG34" s="16">
        <f t="shared" si="26"/>
        <v>56418.985683333325</v>
      </c>
      <c r="AH34" s="16">
        <f t="shared" si="27"/>
        <v>56418.985683333325</v>
      </c>
      <c r="AI34" s="16">
        <f t="shared" si="28"/>
        <v>56418.985683333325</v>
      </c>
      <c r="AJ34" s="16">
        <f t="shared" si="29"/>
        <v>56418.985683333325</v>
      </c>
      <c r="AK34" s="16">
        <f t="shared" si="30"/>
        <v>56418.985683333325</v>
      </c>
      <c r="AL34" s="16">
        <f t="shared" si="31"/>
        <v>56418.985683333325</v>
      </c>
      <c r="AM34" s="16">
        <f t="shared" si="32"/>
        <v>56418.985683333325</v>
      </c>
      <c r="AN34" s="16">
        <f t="shared" si="33"/>
        <v>56418.985683333325</v>
      </c>
      <c r="AO34" s="16">
        <f t="shared" si="34"/>
        <v>56418.985683333325</v>
      </c>
      <c r="AP34" s="16">
        <f t="shared" si="35"/>
        <v>56418.985683333325</v>
      </c>
      <c r="AQ34" s="16">
        <f t="shared" si="36"/>
        <v>56418.985683333325</v>
      </c>
      <c r="AR34" s="16">
        <f t="shared" si="37"/>
        <v>56418.985683333325</v>
      </c>
      <c r="AS34" s="16">
        <f t="shared" si="38"/>
        <v>56418.985683333325</v>
      </c>
      <c r="AT34" s="16">
        <f t="shared" si="39"/>
        <v>56418.985683333325</v>
      </c>
      <c r="AU34" s="16">
        <f t="shared" si="40"/>
        <v>56418.985683333325</v>
      </c>
      <c r="AV34" s="16">
        <f t="shared" si="41"/>
        <v>56418.985683333325</v>
      </c>
      <c r="AW34" s="16">
        <f t="shared" ref="AW34:BI34" si="60">$E$25*$H$6</f>
        <v>56418.985683333325</v>
      </c>
      <c r="AX34" s="16">
        <f t="shared" si="60"/>
        <v>56418.985683333325</v>
      </c>
      <c r="AY34" s="16">
        <f t="shared" si="60"/>
        <v>56418.985683333325</v>
      </c>
      <c r="AZ34" s="16">
        <f t="shared" si="60"/>
        <v>56418.985683333325</v>
      </c>
      <c r="BA34" s="16">
        <f t="shared" si="60"/>
        <v>56418.985683333325</v>
      </c>
      <c r="BB34" s="16">
        <f t="shared" si="60"/>
        <v>56418.985683333325</v>
      </c>
      <c r="BC34" s="16">
        <f t="shared" si="60"/>
        <v>56418.985683333325</v>
      </c>
      <c r="BD34" s="16">
        <f t="shared" si="60"/>
        <v>56418.985683333325</v>
      </c>
      <c r="BE34" s="16">
        <f t="shared" si="60"/>
        <v>56418.985683333325</v>
      </c>
      <c r="BF34" s="16">
        <f t="shared" si="60"/>
        <v>56418.985683333325</v>
      </c>
      <c r="BG34" s="16">
        <f t="shared" si="60"/>
        <v>56418.985683333325</v>
      </c>
      <c r="BH34" s="16">
        <f t="shared" si="60"/>
        <v>56418.985683333325</v>
      </c>
      <c r="BI34" s="16">
        <f t="shared" si="60"/>
        <v>56418.985683333325</v>
      </c>
      <c r="BJ34" s="44">
        <f>$E$25*$H$7</f>
        <v>56418.985683333325</v>
      </c>
      <c r="BK34" s="44">
        <f>$E$25*$H$7</f>
        <v>56418.985683333325</v>
      </c>
      <c r="BL34" s="15">
        <f t="shared" si="43"/>
        <v>2143921.4559666673</v>
      </c>
    </row>
    <row r="35" spans="1:64">
      <c r="A35" s="48">
        <v>40118</v>
      </c>
      <c r="B35" s="51">
        <v>5522372</v>
      </c>
      <c r="C35" s="51">
        <v>14462366.74</v>
      </c>
      <c r="D35" s="51">
        <f t="shared" si="3"/>
        <v>12092279.882943144</v>
      </c>
      <c r="E35" s="50">
        <f t="shared" si="56"/>
        <v>-6569907.8829431441</v>
      </c>
      <c r="F35" s="4"/>
      <c r="G35" s="9"/>
      <c r="H35" s="10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4"/>
      <c r="T35" s="24"/>
      <c r="U35" s="24"/>
      <c r="V35" s="24"/>
      <c r="W35" s="24"/>
      <c r="X35" s="24"/>
      <c r="Y35" s="24"/>
      <c r="Z35" s="24"/>
      <c r="AA35" s="16">
        <f t="shared" si="20"/>
        <v>68024.747116666651</v>
      </c>
      <c r="AB35" s="16">
        <f t="shared" si="21"/>
        <v>68024.747116666651</v>
      </c>
      <c r="AC35" s="16">
        <f t="shared" si="22"/>
        <v>68024.747116666651</v>
      </c>
      <c r="AD35" s="16">
        <f t="shared" si="23"/>
        <v>68024.747116666651</v>
      </c>
      <c r="AE35" s="16">
        <f t="shared" si="24"/>
        <v>68024.747116666651</v>
      </c>
      <c r="AF35" s="16">
        <f t="shared" si="25"/>
        <v>68024.747116666651</v>
      </c>
      <c r="AG35" s="16">
        <f t="shared" si="26"/>
        <v>68024.747116666651</v>
      </c>
      <c r="AH35" s="16">
        <f t="shared" si="27"/>
        <v>68024.747116666651</v>
      </c>
      <c r="AI35" s="16">
        <f t="shared" si="28"/>
        <v>68024.747116666651</v>
      </c>
      <c r="AJ35" s="16">
        <f t="shared" si="29"/>
        <v>68024.747116666651</v>
      </c>
      <c r="AK35" s="16">
        <f t="shared" si="30"/>
        <v>68024.747116666651</v>
      </c>
      <c r="AL35" s="16">
        <f t="shared" si="31"/>
        <v>68024.747116666651</v>
      </c>
      <c r="AM35" s="16">
        <f t="shared" si="32"/>
        <v>68024.747116666651</v>
      </c>
      <c r="AN35" s="16">
        <f t="shared" si="33"/>
        <v>68024.747116666651</v>
      </c>
      <c r="AO35" s="16">
        <f t="shared" si="34"/>
        <v>68024.747116666651</v>
      </c>
      <c r="AP35" s="16">
        <f t="shared" si="35"/>
        <v>68024.747116666651</v>
      </c>
      <c r="AQ35" s="16">
        <f t="shared" si="36"/>
        <v>68024.747116666651</v>
      </c>
      <c r="AR35" s="16">
        <f t="shared" si="37"/>
        <v>68024.747116666651</v>
      </c>
      <c r="AS35" s="16">
        <f t="shared" si="38"/>
        <v>68024.747116666651</v>
      </c>
      <c r="AT35" s="16">
        <f t="shared" si="39"/>
        <v>68024.747116666651</v>
      </c>
      <c r="AU35" s="16">
        <f t="shared" si="40"/>
        <v>68024.747116666651</v>
      </c>
      <c r="AV35" s="16">
        <f t="shared" si="41"/>
        <v>68024.747116666651</v>
      </c>
      <c r="AW35" s="16">
        <f t="shared" ref="AW35:BI35" si="61">$E$26*$H$6</f>
        <v>68024.747116666651</v>
      </c>
      <c r="AX35" s="16">
        <f t="shared" si="61"/>
        <v>68024.747116666651</v>
      </c>
      <c r="AY35" s="16">
        <f t="shared" si="61"/>
        <v>68024.747116666651</v>
      </c>
      <c r="AZ35" s="16">
        <f t="shared" si="61"/>
        <v>68024.747116666651</v>
      </c>
      <c r="BA35" s="16">
        <f t="shared" si="61"/>
        <v>68024.747116666651</v>
      </c>
      <c r="BB35" s="16">
        <f t="shared" si="61"/>
        <v>68024.747116666651</v>
      </c>
      <c r="BC35" s="16">
        <f t="shared" si="61"/>
        <v>68024.747116666651</v>
      </c>
      <c r="BD35" s="16">
        <f t="shared" si="61"/>
        <v>68024.747116666651</v>
      </c>
      <c r="BE35" s="16">
        <f t="shared" si="61"/>
        <v>68024.747116666651</v>
      </c>
      <c r="BF35" s="16">
        <f t="shared" si="61"/>
        <v>68024.747116666651</v>
      </c>
      <c r="BG35" s="16">
        <f t="shared" si="61"/>
        <v>68024.747116666651</v>
      </c>
      <c r="BH35" s="16">
        <f t="shared" si="61"/>
        <v>68024.747116666651</v>
      </c>
      <c r="BI35" s="16">
        <f t="shared" si="61"/>
        <v>68024.747116666651</v>
      </c>
      <c r="BJ35" s="44">
        <f>$E$26*$H$7</f>
        <v>68024.747116666651</v>
      </c>
      <c r="BK35" s="44">
        <f>$E$26*$H$7</f>
        <v>68024.747116666651</v>
      </c>
      <c r="BL35" s="15">
        <f t="shared" si="43"/>
        <v>2516915.643316668</v>
      </c>
    </row>
    <row r="36" spans="1:64">
      <c r="A36" s="48">
        <v>40148</v>
      </c>
      <c r="B36" s="51">
        <v>6235174</v>
      </c>
      <c r="C36" s="51">
        <v>8511219.9000000004</v>
      </c>
      <c r="D36" s="51">
        <f t="shared" si="3"/>
        <v>7116404.5986622078</v>
      </c>
      <c r="E36" s="50">
        <f t="shared" si="56"/>
        <v>-881230.59866220783</v>
      </c>
      <c r="F36" s="4"/>
      <c r="G36" s="9"/>
      <c r="H36" s="10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4"/>
      <c r="T36" s="24"/>
      <c r="U36" s="24"/>
      <c r="V36" s="24"/>
      <c r="W36" s="24"/>
      <c r="X36" s="24"/>
      <c r="Y36" s="24"/>
      <c r="Z36" s="24"/>
      <c r="AA36" s="24"/>
      <c r="AB36" s="16">
        <f t="shared" si="21"/>
        <v>49695.315841666663</v>
      </c>
      <c r="AC36" s="16">
        <f t="shared" si="22"/>
        <v>49695.315841666663</v>
      </c>
      <c r="AD36" s="16">
        <f t="shared" si="23"/>
        <v>49695.315841666663</v>
      </c>
      <c r="AE36" s="16">
        <f t="shared" si="24"/>
        <v>49695.315841666663</v>
      </c>
      <c r="AF36" s="16">
        <f t="shared" si="25"/>
        <v>49695.315841666663</v>
      </c>
      <c r="AG36" s="16">
        <f t="shared" si="26"/>
        <v>49695.315841666663</v>
      </c>
      <c r="AH36" s="16">
        <f t="shared" si="27"/>
        <v>49695.315841666663</v>
      </c>
      <c r="AI36" s="16">
        <f t="shared" si="28"/>
        <v>49695.315841666663</v>
      </c>
      <c r="AJ36" s="16">
        <f t="shared" si="29"/>
        <v>49695.315841666663</v>
      </c>
      <c r="AK36" s="16">
        <f t="shared" si="30"/>
        <v>49695.315841666663</v>
      </c>
      <c r="AL36" s="16">
        <f t="shared" si="31"/>
        <v>49695.315841666663</v>
      </c>
      <c r="AM36" s="16">
        <f t="shared" si="32"/>
        <v>49695.315841666663</v>
      </c>
      <c r="AN36" s="16">
        <f t="shared" si="33"/>
        <v>49695.315841666663</v>
      </c>
      <c r="AO36" s="16">
        <f t="shared" si="34"/>
        <v>49695.315841666663</v>
      </c>
      <c r="AP36" s="16">
        <f t="shared" si="35"/>
        <v>49695.315841666663</v>
      </c>
      <c r="AQ36" s="16">
        <f t="shared" si="36"/>
        <v>49695.315841666663</v>
      </c>
      <c r="AR36" s="16">
        <f t="shared" si="37"/>
        <v>49695.315841666663</v>
      </c>
      <c r="AS36" s="16">
        <f t="shared" si="38"/>
        <v>49695.315841666663</v>
      </c>
      <c r="AT36" s="16">
        <f t="shared" si="39"/>
        <v>49695.315841666663</v>
      </c>
      <c r="AU36" s="16">
        <f t="shared" si="40"/>
        <v>49695.315841666663</v>
      </c>
      <c r="AV36" s="16">
        <f t="shared" si="41"/>
        <v>49695.315841666663</v>
      </c>
      <c r="AW36" s="16">
        <f t="shared" ref="AW36:BI36" si="62">$E$27*$H$6</f>
        <v>49695.315841666663</v>
      </c>
      <c r="AX36" s="16">
        <f t="shared" si="62"/>
        <v>49695.315841666663</v>
      </c>
      <c r="AY36" s="16">
        <f t="shared" si="62"/>
        <v>49695.315841666663</v>
      </c>
      <c r="AZ36" s="16">
        <f t="shared" si="62"/>
        <v>49695.315841666663</v>
      </c>
      <c r="BA36" s="16">
        <f t="shared" si="62"/>
        <v>49695.315841666663</v>
      </c>
      <c r="BB36" s="16">
        <f t="shared" si="62"/>
        <v>49695.315841666663</v>
      </c>
      <c r="BC36" s="16">
        <f t="shared" si="62"/>
        <v>49695.315841666663</v>
      </c>
      <c r="BD36" s="16">
        <f t="shared" si="62"/>
        <v>49695.315841666663</v>
      </c>
      <c r="BE36" s="16">
        <f t="shared" si="62"/>
        <v>49695.315841666663</v>
      </c>
      <c r="BF36" s="16">
        <f t="shared" si="62"/>
        <v>49695.315841666663</v>
      </c>
      <c r="BG36" s="16">
        <f t="shared" si="62"/>
        <v>49695.315841666663</v>
      </c>
      <c r="BH36" s="16">
        <f t="shared" si="62"/>
        <v>49695.315841666663</v>
      </c>
      <c r="BI36" s="16">
        <f t="shared" si="62"/>
        <v>49695.315841666663</v>
      </c>
      <c r="BJ36" s="44">
        <f>$E$27*$H$7</f>
        <v>49695.315841666663</v>
      </c>
      <c r="BK36" s="44">
        <f>$E$27*$H$7</f>
        <v>49695.315841666663</v>
      </c>
      <c r="BL36" s="15">
        <f t="shared" si="43"/>
        <v>1789031.3702999998</v>
      </c>
    </row>
    <row r="37" spans="1:64">
      <c r="A37" s="48">
        <v>40179</v>
      </c>
      <c r="B37" s="50">
        <v>5306807</v>
      </c>
      <c r="C37" s="51">
        <v>4551305.8099999996</v>
      </c>
      <c r="D37" s="51">
        <f t="shared" si="3"/>
        <v>3805439.6404682272</v>
      </c>
      <c r="E37" s="50">
        <f t="shared" si="56"/>
        <v>1501367.3595317728</v>
      </c>
      <c r="F37" s="4"/>
      <c r="G37" s="9"/>
      <c r="H37" s="10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4"/>
      <c r="T37" s="24"/>
      <c r="U37" s="22"/>
      <c r="V37" s="24"/>
      <c r="W37" s="24"/>
      <c r="X37" s="24"/>
      <c r="Y37" s="24"/>
      <c r="Z37" s="24"/>
      <c r="AA37" s="24"/>
      <c r="AB37" s="24"/>
      <c r="AC37" s="16">
        <f t="shared" si="22"/>
        <v>38393.929466666661</v>
      </c>
      <c r="AD37" s="16">
        <f t="shared" si="23"/>
        <v>38393.929466666661</v>
      </c>
      <c r="AE37" s="16">
        <f t="shared" si="24"/>
        <v>38393.929466666661</v>
      </c>
      <c r="AF37" s="16">
        <f t="shared" si="25"/>
        <v>38393.929466666661</v>
      </c>
      <c r="AG37" s="16">
        <f t="shared" si="26"/>
        <v>38393.929466666661</v>
      </c>
      <c r="AH37" s="16">
        <f t="shared" si="27"/>
        <v>38393.929466666661</v>
      </c>
      <c r="AI37" s="16">
        <f t="shared" si="28"/>
        <v>38393.929466666661</v>
      </c>
      <c r="AJ37" s="16">
        <f t="shared" si="29"/>
        <v>38393.929466666661</v>
      </c>
      <c r="AK37" s="16">
        <f t="shared" si="30"/>
        <v>38393.929466666661</v>
      </c>
      <c r="AL37" s="16">
        <f t="shared" si="31"/>
        <v>38393.929466666661</v>
      </c>
      <c r="AM37" s="16">
        <f t="shared" si="32"/>
        <v>38393.929466666661</v>
      </c>
      <c r="AN37" s="16">
        <f t="shared" si="33"/>
        <v>38393.929466666661</v>
      </c>
      <c r="AO37" s="16">
        <f t="shared" si="34"/>
        <v>38393.929466666661</v>
      </c>
      <c r="AP37" s="16">
        <f t="shared" si="35"/>
        <v>38393.929466666661</v>
      </c>
      <c r="AQ37" s="16">
        <f t="shared" si="36"/>
        <v>38393.929466666661</v>
      </c>
      <c r="AR37" s="16">
        <f t="shared" si="37"/>
        <v>38393.929466666661</v>
      </c>
      <c r="AS37" s="16">
        <f t="shared" si="38"/>
        <v>38393.929466666661</v>
      </c>
      <c r="AT37" s="16">
        <f t="shared" si="39"/>
        <v>38393.929466666661</v>
      </c>
      <c r="AU37" s="16">
        <f t="shared" si="40"/>
        <v>38393.929466666661</v>
      </c>
      <c r="AV37" s="16">
        <f t="shared" si="41"/>
        <v>38393.929466666661</v>
      </c>
      <c r="AW37" s="16">
        <f t="shared" ref="AW37:BI37" si="63">$E$28*$H$6</f>
        <v>38393.929466666661</v>
      </c>
      <c r="AX37" s="16">
        <f t="shared" si="63"/>
        <v>38393.929466666661</v>
      </c>
      <c r="AY37" s="16">
        <f t="shared" si="63"/>
        <v>38393.929466666661</v>
      </c>
      <c r="AZ37" s="16">
        <f t="shared" si="63"/>
        <v>38393.929466666661</v>
      </c>
      <c r="BA37" s="16">
        <f t="shared" si="63"/>
        <v>38393.929466666661</v>
      </c>
      <c r="BB37" s="16">
        <f t="shared" si="63"/>
        <v>38393.929466666661</v>
      </c>
      <c r="BC37" s="16">
        <f t="shared" si="63"/>
        <v>38393.929466666661</v>
      </c>
      <c r="BD37" s="16">
        <f t="shared" si="63"/>
        <v>38393.929466666661</v>
      </c>
      <c r="BE37" s="16">
        <f t="shared" si="63"/>
        <v>38393.929466666661</v>
      </c>
      <c r="BF37" s="16">
        <f t="shared" si="63"/>
        <v>38393.929466666661</v>
      </c>
      <c r="BG37" s="16">
        <f t="shared" si="63"/>
        <v>38393.929466666661</v>
      </c>
      <c r="BH37" s="16">
        <f t="shared" si="63"/>
        <v>38393.929466666661</v>
      </c>
      <c r="BI37" s="16">
        <f t="shared" si="63"/>
        <v>38393.929466666661</v>
      </c>
      <c r="BJ37" s="44">
        <f>$E$28*$H$7</f>
        <v>38393.929466666661</v>
      </c>
      <c r="BK37" s="44">
        <f>$E$28*$H$7</f>
        <v>38393.929466666661</v>
      </c>
      <c r="BL37" s="15">
        <f t="shared" si="43"/>
        <v>1343787.5313333331</v>
      </c>
    </row>
    <row r="38" spans="1:64">
      <c r="A38" s="48">
        <v>40210</v>
      </c>
      <c r="B38" s="50">
        <v>4809385</v>
      </c>
      <c r="C38" s="51">
        <v>4205650.74</v>
      </c>
      <c r="D38" s="51">
        <f t="shared" si="3"/>
        <v>3516430.384615385</v>
      </c>
      <c r="E38" s="50">
        <f t="shared" si="56"/>
        <v>1292954.615384615</v>
      </c>
      <c r="F38" s="4"/>
      <c r="G38" s="9"/>
      <c r="H38" s="10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4"/>
      <c r="T38" s="24"/>
      <c r="U38" s="22"/>
      <c r="V38" s="24"/>
      <c r="W38" s="24"/>
      <c r="X38" s="24"/>
      <c r="Y38" s="24"/>
      <c r="Z38" s="24"/>
      <c r="AA38" s="24"/>
      <c r="AB38" s="24"/>
      <c r="AC38" s="22"/>
      <c r="AD38" s="16">
        <f t="shared" si="23"/>
        <v>37277.263566666661</v>
      </c>
      <c r="AE38" s="16">
        <f t="shared" si="24"/>
        <v>37277.263566666661</v>
      </c>
      <c r="AF38" s="16">
        <f t="shared" si="25"/>
        <v>37277.263566666661</v>
      </c>
      <c r="AG38" s="16">
        <f t="shared" si="26"/>
        <v>37277.263566666661</v>
      </c>
      <c r="AH38" s="16">
        <f t="shared" si="27"/>
        <v>37277.263566666661</v>
      </c>
      <c r="AI38" s="16">
        <f t="shared" si="28"/>
        <v>37277.263566666661</v>
      </c>
      <c r="AJ38" s="16">
        <f t="shared" si="29"/>
        <v>37277.263566666661</v>
      </c>
      <c r="AK38" s="16">
        <f t="shared" si="30"/>
        <v>37277.263566666661</v>
      </c>
      <c r="AL38" s="16">
        <f t="shared" si="31"/>
        <v>37277.263566666661</v>
      </c>
      <c r="AM38" s="16">
        <f t="shared" si="32"/>
        <v>37277.263566666661</v>
      </c>
      <c r="AN38" s="16">
        <f t="shared" si="33"/>
        <v>37277.263566666661</v>
      </c>
      <c r="AO38" s="16">
        <f t="shared" si="34"/>
        <v>37277.263566666661</v>
      </c>
      <c r="AP38" s="16">
        <f t="shared" si="35"/>
        <v>37277.263566666661</v>
      </c>
      <c r="AQ38" s="16">
        <f t="shared" si="36"/>
        <v>37277.263566666661</v>
      </c>
      <c r="AR38" s="16">
        <f t="shared" si="37"/>
        <v>37277.263566666661</v>
      </c>
      <c r="AS38" s="16">
        <f t="shared" si="38"/>
        <v>37277.263566666661</v>
      </c>
      <c r="AT38" s="16">
        <f t="shared" si="39"/>
        <v>37277.263566666661</v>
      </c>
      <c r="AU38" s="16">
        <f t="shared" si="40"/>
        <v>37277.263566666661</v>
      </c>
      <c r="AV38" s="16">
        <f t="shared" si="41"/>
        <v>37277.263566666661</v>
      </c>
      <c r="AW38" s="16">
        <f t="shared" ref="AW38:BI38" si="64">$E$29*$H$6</f>
        <v>37277.263566666661</v>
      </c>
      <c r="AX38" s="16">
        <f t="shared" si="64"/>
        <v>37277.263566666661</v>
      </c>
      <c r="AY38" s="16">
        <f t="shared" si="64"/>
        <v>37277.263566666661</v>
      </c>
      <c r="AZ38" s="16">
        <f t="shared" si="64"/>
        <v>37277.263566666661</v>
      </c>
      <c r="BA38" s="16">
        <f t="shared" si="64"/>
        <v>37277.263566666661</v>
      </c>
      <c r="BB38" s="16">
        <f t="shared" si="64"/>
        <v>37277.263566666661</v>
      </c>
      <c r="BC38" s="16">
        <f t="shared" si="64"/>
        <v>37277.263566666661</v>
      </c>
      <c r="BD38" s="16">
        <f t="shared" si="64"/>
        <v>37277.263566666661</v>
      </c>
      <c r="BE38" s="16">
        <f t="shared" si="64"/>
        <v>37277.263566666661</v>
      </c>
      <c r="BF38" s="16">
        <f t="shared" si="64"/>
        <v>37277.263566666661</v>
      </c>
      <c r="BG38" s="16">
        <f t="shared" si="64"/>
        <v>37277.263566666661</v>
      </c>
      <c r="BH38" s="16">
        <f t="shared" si="64"/>
        <v>37277.263566666661</v>
      </c>
      <c r="BI38" s="16">
        <f t="shared" si="64"/>
        <v>37277.263566666661</v>
      </c>
      <c r="BJ38" s="44">
        <f>$E$29*$H$7</f>
        <v>37277.263566666661</v>
      </c>
      <c r="BK38" s="44">
        <f>$E$29*$H$7</f>
        <v>37277.263566666661</v>
      </c>
      <c r="BL38" s="15">
        <f t="shared" si="43"/>
        <v>1267426.9612666664</v>
      </c>
    </row>
    <row r="39" spans="1:64">
      <c r="A39" s="48">
        <v>40238</v>
      </c>
      <c r="B39" s="50">
        <v>4329983</v>
      </c>
      <c r="C39" s="51">
        <v>4373646.24</v>
      </c>
      <c r="D39" s="51">
        <f t="shared" si="3"/>
        <v>3656894.8494983283</v>
      </c>
      <c r="E39" s="50">
        <f t="shared" si="56"/>
        <v>673088.15050167171</v>
      </c>
      <c r="F39" s="4"/>
      <c r="G39" s="9"/>
      <c r="H39" s="10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4"/>
      <c r="T39" s="24"/>
      <c r="U39" s="22"/>
      <c r="V39" s="24"/>
      <c r="W39" s="24"/>
      <c r="X39" s="24"/>
      <c r="Y39" s="24"/>
      <c r="Z39" s="24"/>
      <c r="AA39" s="24"/>
      <c r="AB39" s="24"/>
      <c r="AC39" s="22"/>
      <c r="AD39" s="22"/>
      <c r="AE39" s="16">
        <f t="shared" si="24"/>
        <v>39849.519024999994</v>
      </c>
      <c r="AF39" s="16">
        <f t="shared" si="25"/>
        <v>39849.519024999994</v>
      </c>
      <c r="AG39" s="16">
        <f t="shared" si="26"/>
        <v>39849.519024999994</v>
      </c>
      <c r="AH39" s="16">
        <f t="shared" si="27"/>
        <v>39849.519024999994</v>
      </c>
      <c r="AI39" s="16">
        <f t="shared" si="28"/>
        <v>39849.519024999994</v>
      </c>
      <c r="AJ39" s="16">
        <f t="shared" si="29"/>
        <v>39849.519024999994</v>
      </c>
      <c r="AK39" s="16">
        <f t="shared" si="30"/>
        <v>39849.519024999994</v>
      </c>
      <c r="AL39" s="16">
        <f t="shared" si="31"/>
        <v>39849.519024999994</v>
      </c>
      <c r="AM39" s="16">
        <f t="shared" si="32"/>
        <v>39849.519024999994</v>
      </c>
      <c r="AN39" s="16">
        <f t="shared" si="33"/>
        <v>39849.519024999994</v>
      </c>
      <c r="AO39" s="16">
        <f t="shared" si="34"/>
        <v>39849.519024999994</v>
      </c>
      <c r="AP39" s="16">
        <f t="shared" si="35"/>
        <v>39849.519024999994</v>
      </c>
      <c r="AQ39" s="16">
        <f t="shared" si="36"/>
        <v>39849.519024999994</v>
      </c>
      <c r="AR39" s="16">
        <f t="shared" si="37"/>
        <v>39849.519024999994</v>
      </c>
      <c r="AS39" s="16">
        <f t="shared" si="38"/>
        <v>39849.519024999994</v>
      </c>
      <c r="AT39" s="16">
        <f t="shared" si="39"/>
        <v>39849.519024999994</v>
      </c>
      <c r="AU39" s="16">
        <f t="shared" si="40"/>
        <v>39849.519024999994</v>
      </c>
      <c r="AV39" s="16">
        <f t="shared" si="41"/>
        <v>39849.519024999994</v>
      </c>
      <c r="AW39" s="16">
        <f t="shared" ref="AW39:BI39" si="65">$E$30*$H$6</f>
        <v>39849.519024999994</v>
      </c>
      <c r="AX39" s="16">
        <f t="shared" si="65"/>
        <v>39849.519024999994</v>
      </c>
      <c r="AY39" s="16">
        <f t="shared" si="65"/>
        <v>39849.519024999994</v>
      </c>
      <c r="AZ39" s="16">
        <f t="shared" si="65"/>
        <v>39849.519024999994</v>
      </c>
      <c r="BA39" s="16">
        <f t="shared" si="65"/>
        <v>39849.519024999994</v>
      </c>
      <c r="BB39" s="16">
        <f t="shared" si="65"/>
        <v>39849.519024999994</v>
      </c>
      <c r="BC39" s="16">
        <f t="shared" si="65"/>
        <v>39849.519024999994</v>
      </c>
      <c r="BD39" s="16">
        <f t="shared" si="65"/>
        <v>39849.519024999994</v>
      </c>
      <c r="BE39" s="16">
        <f t="shared" si="65"/>
        <v>39849.519024999994</v>
      </c>
      <c r="BF39" s="16">
        <f t="shared" si="65"/>
        <v>39849.519024999994</v>
      </c>
      <c r="BG39" s="16">
        <f t="shared" si="65"/>
        <v>39849.519024999994</v>
      </c>
      <c r="BH39" s="16">
        <f t="shared" si="65"/>
        <v>39849.519024999994</v>
      </c>
      <c r="BI39" s="16">
        <f t="shared" si="65"/>
        <v>39849.519024999994</v>
      </c>
      <c r="BJ39" s="44">
        <f>$E$30*$H$7</f>
        <v>39849.519024999994</v>
      </c>
      <c r="BK39" s="44">
        <f>$E$30*$H$7</f>
        <v>39849.519024999994</v>
      </c>
      <c r="BL39" s="15">
        <f t="shared" si="43"/>
        <v>1315034.1278250008</v>
      </c>
    </row>
    <row r="40" spans="1:64">
      <c r="A40" s="48">
        <v>40269</v>
      </c>
      <c r="B40" s="51">
        <v>3002184</v>
      </c>
      <c r="C40" s="51">
        <v>0</v>
      </c>
      <c r="D40" s="51">
        <f t="shared" si="3"/>
        <v>0</v>
      </c>
      <c r="E40" s="50">
        <f>+B40-D40+450000</f>
        <v>3452184</v>
      </c>
      <c r="F40" s="4"/>
      <c r="G40" s="9"/>
      <c r="H40" s="10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4"/>
      <c r="T40" s="24"/>
      <c r="U40" s="22"/>
      <c r="V40" s="24"/>
      <c r="W40" s="24"/>
      <c r="X40" s="24"/>
      <c r="Y40" s="24"/>
      <c r="Z40" s="24"/>
      <c r="AA40" s="24"/>
      <c r="AB40" s="24"/>
      <c r="AC40" s="22"/>
      <c r="AD40" s="22"/>
      <c r="AE40" s="24"/>
      <c r="AF40" s="16">
        <f t="shared" si="25"/>
        <v>-423867.72910353844</v>
      </c>
      <c r="AG40" s="16">
        <f t="shared" si="26"/>
        <v>-423867.72910353844</v>
      </c>
      <c r="AH40" s="16">
        <f t="shared" si="27"/>
        <v>-423867.72910353844</v>
      </c>
      <c r="AI40" s="16">
        <f t="shared" si="28"/>
        <v>-423867.72910353844</v>
      </c>
      <c r="AJ40" s="16">
        <f t="shared" si="29"/>
        <v>-423867.72910353844</v>
      </c>
      <c r="AK40" s="16">
        <f t="shared" si="30"/>
        <v>-423867.72910353844</v>
      </c>
      <c r="AL40" s="16">
        <f t="shared" si="31"/>
        <v>-423867.72910353844</v>
      </c>
      <c r="AM40" s="16">
        <f t="shared" si="32"/>
        <v>-423867.72910353844</v>
      </c>
      <c r="AN40" s="16">
        <f t="shared" si="33"/>
        <v>-423867.72910353844</v>
      </c>
      <c r="AO40" s="16">
        <f t="shared" si="34"/>
        <v>-423867.72910353844</v>
      </c>
      <c r="AP40" s="16">
        <f t="shared" si="35"/>
        <v>-423867.72910353844</v>
      </c>
      <c r="AQ40" s="16">
        <f t="shared" si="36"/>
        <v>-423867.72910353844</v>
      </c>
      <c r="AR40" s="16">
        <f t="shared" si="37"/>
        <v>-423867.72910353844</v>
      </c>
      <c r="AS40" s="16">
        <f t="shared" si="38"/>
        <v>-423867.72910353844</v>
      </c>
      <c r="AT40" s="16">
        <f t="shared" si="39"/>
        <v>-423867.72910353844</v>
      </c>
      <c r="AU40" s="16">
        <f t="shared" si="40"/>
        <v>-423867.72910353844</v>
      </c>
      <c r="AV40" s="16">
        <f t="shared" si="41"/>
        <v>-423867.72910353844</v>
      </c>
      <c r="AW40" s="16">
        <f t="shared" ref="AW40:BI40" si="66">$E$31*$H$6</f>
        <v>-423867.72910353844</v>
      </c>
      <c r="AX40" s="16">
        <f t="shared" si="66"/>
        <v>-423867.72910353844</v>
      </c>
      <c r="AY40" s="16">
        <f t="shared" si="66"/>
        <v>-423867.72910353844</v>
      </c>
      <c r="AZ40" s="16">
        <f t="shared" si="66"/>
        <v>-423867.72910353844</v>
      </c>
      <c r="BA40" s="16">
        <f t="shared" si="66"/>
        <v>-423867.72910353844</v>
      </c>
      <c r="BB40" s="16">
        <f t="shared" si="66"/>
        <v>-423867.72910353844</v>
      </c>
      <c r="BC40" s="16">
        <f t="shared" si="66"/>
        <v>-423867.72910353844</v>
      </c>
      <c r="BD40" s="16">
        <f t="shared" si="66"/>
        <v>-423867.72910353844</v>
      </c>
      <c r="BE40" s="16">
        <f t="shared" si="66"/>
        <v>-423867.72910353844</v>
      </c>
      <c r="BF40" s="16">
        <f t="shared" si="66"/>
        <v>-423867.72910353844</v>
      </c>
      <c r="BG40" s="16">
        <f t="shared" si="66"/>
        <v>-423867.72910353844</v>
      </c>
      <c r="BH40" s="16">
        <f t="shared" si="66"/>
        <v>-423867.72910353844</v>
      </c>
      <c r="BI40" s="16">
        <f t="shared" si="66"/>
        <v>-423867.72910353844</v>
      </c>
      <c r="BJ40" s="44">
        <f>$E$31*$H$7</f>
        <v>-423867.72910353844</v>
      </c>
      <c r="BK40" s="44">
        <f>$E$31*$H$7</f>
        <v>-423867.72910353844</v>
      </c>
      <c r="BL40" s="15">
        <f t="shared" si="43"/>
        <v>-13563767.331313236</v>
      </c>
    </row>
    <row r="41" spans="1:64">
      <c r="A41" s="48">
        <v>40299</v>
      </c>
      <c r="B41" s="51">
        <v>4026257</v>
      </c>
      <c r="C41" s="51">
        <f>3963692.03+3568587.5</f>
        <v>7532279.5299999993</v>
      </c>
      <c r="D41" s="51">
        <f t="shared" si="3"/>
        <v>6297892.5836120397</v>
      </c>
      <c r="E41" s="50">
        <f t="shared" ref="E41:E53" si="67">+B41-D41</f>
        <v>-2271635.5836120397</v>
      </c>
      <c r="F41" s="4"/>
      <c r="G41" s="9"/>
      <c r="H41" s="10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4"/>
      <c r="T41" s="24"/>
      <c r="U41" s="22"/>
      <c r="V41" s="24"/>
      <c r="W41" s="24"/>
      <c r="X41" s="24"/>
      <c r="Y41" s="24"/>
      <c r="Z41" s="24"/>
      <c r="AA41" s="24"/>
      <c r="AB41" s="24"/>
      <c r="AC41" s="22"/>
      <c r="AD41" s="22"/>
      <c r="AE41" s="24"/>
      <c r="AF41" s="24"/>
      <c r="AG41" s="16">
        <f t="shared" si="26"/>
        <v>62077.413783333322</v>
      </c>
      <c r="AH41" s="16">
        <f t="shared" si="27"/>
        <v>62077.413783333322</v>
      </c>
      <c r="AI41" s="16">
        <f t="shared" si="28"/>
        <v>62077.413783333322</v>
      </c>
      <c r="AJ41" s="16">
        <f t="shared" si="29"/>
        <v>62077.413783333322</v>
      </c>
      <c r="AK41" s="16">
        <f t="shared" si="30"/>
        <v>62077.413783333322</v>
      </c>
      <c r="AL41" s="16">
        <f t="shared" si="31"/>
        <v>62077.413783333322</v>
      </c>
      <c r="AM41" s="16">
        <f t="shared" si="32"/>
        <v>62077.413783333322</v>
      </c>
      <c r="AN41" s="16">
        <f t="shared" si="33"/>
        <v>62077.413783333322</v>
      </c>
      <c r="AO41" s="16">
        <f t="shared" si="34"/>
        <v>62077.413783333322</v>
      </c>
      <c r="AP41" s="16">
        <f t="shared" si="35"/>
        <v>62077.413783333322</v>
      </c>
      <c r="AQ41" s="16">
        <f t="shared" si="36"/>
        <v>62077.413783333322</v>
      </c>
      <c r="AR41" s="16">
        <f t="shared" si="37"/>
        <v>62077.413783333322</v>
      </c>
      <c r="AS41" s="16">
        <f t="shared" si="38"/>
        <v>62077.413783333322</v>
      </c>
      <c r="AT41" s="16">
        <f t="shared" si="39"/>
        <v>62077.413783333322</v>
      </c>
      <c r="AU41" s="16">
        <f t="shared" si="40"/>
        <v>62077.413783333322</v>
      </c>
      <c r="AV41" s="16">
        <f t="shared" si="41"/>
        <v>62077.413783333322</v>
      </c>
      <c r="AW41" s="16">
        <f>$E$32*$H$6</f>
        <v>62077.413783333322</v>
      </c>
      <c r="AX41" s="16">
        <f>$E$32*$H$7</f>
        <v>62077.413783333322</v>
      </c>
      <c r="AY41" s="16">
        <f t="shared" ref="AY41:BI41" si="68">$E$32*$H$7</f>
        <v>62077.413783333322</v>
      </c>
      <c r="AZ41" s="16">
        <f t="shared" si="68"/>
        <v>62077.413783333322</v>
      </c>
      <c r="BA41" s="16">
        <f t="shared" si="68"/>
        <v>62077.413783333322</v>
      </c>
      <c r="BB41" s="16">
        <f t="shared" si="68"/>
        <v>62077.413783333322</v>
      </c>
      <c r="BC41" s="16">
        <f t="shared" si="68"/>
        <v>62077.413783333322</v>
      </c>
      <c r="BD41" s="16">
        <f t="shared" si="68"/>
        <v>62077.413783333322</v>
      </c>
      <c r="BE41" s="16">
        <f t="shared" si="68"/>
        <v>62077.413783333322</v>
      </c>
      <c r="BF41" s="16">
        <f t="shared" si="68"/>
        <v>62077.413783333322</v>
      </c>
      <c r="BG41" s="16">
        <f t="shared" si="68"/>
        <v>62077.413783333322</v>
      </c>
      <c r="BH41" s="16">
        <f t="shared" si="68"/>
        <v>62077.413783333322</v>
      </c>
      <c r="BI41" s="16">
        <f t="shared" si="68"/>
        <v>62077.413783333322</v>
      </c>
      <c r="BJ41" s="44">
        <f>$E$32*$H$8</f>
        <v>62077.413783333322</v>
      </c>
      <c r="BK41" s="44">
        <f>$E$32*$H$8</f>
        <v>62077.413783333322</v>
      </c>
      <c r="BL41" s="15">
        <f t="shared" si="43"/>
        <v>1924399.8272833317</v>
      </c>
    </row>
    <row r="42" spans="1:64">
      <c r="A42" s="48">
        <v>40330</v>
      </c>
      <c r="B42" s="51">
        <v>3763515</v>
      </c>
      <c r="C42" s="51">
        <v>0</v>
      </c>
      <c r="D42" s="51">
        <f t="shared" si="3"/>
        <v>0</v>
      </c>
      <c r="E42" s="50">
        <f t="shared" si="67"/>
        <v>3763515</v>
      </c>
      <c r="F42" s="4"/>
      <c r="G42" s="9"/>
      <c r="H42" s="10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4"/>
      <c r="T42" s="24"/>
      <c r="U42" s="22"/>
      <c r="V42" s="24"/>
      <c r="W42" s="24"/>
      <c r="X42" s="24"/>
      <c r="Y42" s="24"/>
      <c r="Z42" s="24"/>
      <c r="AA42" s="24"/>
      <c r="AB42" s="24"/>
      <c r="AC42" s="22"/>
      <c r="AD42" s="22"/>
      <c r="AE42" s="24"/>
      <c r="AF42" s="24"/>
      <c r="AG42" s="24"/>
      <c r="AH42" s="16">
        <f t="shared" si="27"/>
        <v>4767.6482957269818</v>
      </c>
      <c r="AI42" s="16">
        <f t="shared" si="28"/>
        <v>4767.6482957269818</v>
      </c>
      <c r="AJ42" s="16">
        <f t="shared" si="29"/>
        <v>4767.6482957269818</v>
      </c>
      <c r="AK42" s="16">
        <f t="shared" si="30"/>
        <v>4767.6482957269818</v>
      </c>
      <c r="AL42" s="16">
        <f t="shared" si="31"/>
        <v>4767.6482957269818</v>
      </c>
      <c r="AM42" s="16">
        <f t="shared" si="32"/>
        <v>4767.6482957269818</v>
      </c>
      <c r="AN42" s="16">
        <f t="shared" si="33"/>
        <v>4767.6482957269818</v>
      </c>
      <c r="AO42" s="16">
        <f t="shared" si="34"/>
        <v>4767.6482957269818</v>
      </c>
      <c r="AP42" s="16">
        <f t="shared" si="35"/>
        <v>4767.6482957269818</v>
      </c>
      <c r="AQ42" s="16">
        <f t="shared" si="36"/>
        <v>4767.6482957269818</v>
      </c>
      <c r="AR42" s="16">
        <f t="shared" si="37"/>
        <v>4767.6482957269818</v>
      </c>
      <c r="AS42" s="16">
        <f t="shared" si="38"/>
        <v>4767.6482957269818</v>
      </c>
      <c r="AT42" s="16">
        <f t="shared" si="39"/>
        <v>4767.6482957269818</v>
      </c>
      <c r="AU42" s="16">
        <f t="shared" si="40"/>
        <v>4767.6482957269818</v>
      </c>
      <c r="AV42" s="16">
        <f t="shared" si="41"/>
        <v>4767.6482957269818</v>
      </c>
      <c r="AW42" s="16">
        <f>$E$33*$H$6</f>
        <v>4767.6482957269818</v>
      </c>
      <c r="AX42" s="16">
        <f>$E$33*$H$7</f>
        <v>4767.6482957269818</v>
      </c>
      <c r="AY42" s="16">
        <f t="shared" ref="AY42:BI42" si="69">$E$33*$H$7</f>
        <v>4767.6482957269818</v>
      </c>
      <c r="AZ42" s="16">
        <f t="shared" si="69"/>
        <v>4767.6482957269818</v>
      </c>
      <c r="BA42" s="16">
        <f t="shared" si="69"/>
        <v>4767.6482957269818</v>
      </c>
      <c r="BB42" s="16">
        <f t="shared" si="69"/>
        <v>4767.6482957269818</v>
      </c>
      <c r="BC42" s="16">
        <f t="shared" si="69"/>
        <v>4767.6482957269818</v>
      </c>
      <c r="BD42" s="16">
        <f t="shared" si="69"/>
        <v>4767.6482957269818</v>
      </c>
      <c r="BE42" s="16">
        <f t="shared" si="69"/>
        <v>4767.6482957269818</v>
      </c>
      <c r="BF42" s="16">
        <f t="shared" si="69"/>
        <v>4767.6482957269818</v>
      </c>
      <c r="BG42" s="16">
        <f t="shared" si="69"/>
        <v>4767.6482957269818</v>
      </c>
      <c r="BH42" s="16">
        <f t="shared" si="69"/>
        <v>4767.6482957269818</v>
      </c>
      <c r="BI42" s="16">
        <f t="shared" si="69"/>
        <v>4767.6482957269818</v>
      </c>
      <c r="BJ42" s="44">
        <f>$E$33*$H$8</f>
        <v>4767.6482957269818</v>
      </c>
      <c r="BK42" s="44">
        <f>$E$33*$H$8</f>
        <v>4767.6482957269818</v>
      </c>
      <c r="BL42" s="15">
        <f t="shared" si="43"/>
        <v>143029.44887180938</v>
      </c>
    </row>
    <row r="43" spans="1:64">
      <c r="A43" s="48">
        <v>40360</v>
      </c>
      <c r="B43" s="51">
        <v>2716018</v>
      </c>
      <c r="C43" s="51">
        <v>4661352.91</v>
      </c>
      <c r="D43" s="51">
        <f t="shared" si="3"/>
        <v>3897452.2658862881</v>
      </c>
      <c r="E43" s="50">
        <f t="shared" si="67"/>
        <v>-1181434.2658862881</v>
      </c>
      <c r="F43" s="4"/>
      <c r="G43" s="9"/>
      <c r="H43" s="10"/>
      <c r="I43" s="24"/>
      <c r="J43" s="22"/>
      <c r="K43" s="22"/>
      <c r="L43" s="22"/>
      <c r="M43" s="24"/>
      <c r="N43" s="22"/>
      <c r="O43" s="23"/>
      <c r="P43" s="22"/>
      <c r="Q43" s="22"/>
      <c r="R43" s="24"/>
      <c r="S43" s="24"/>
      <c r="T43" s="24"/>
      <c r="U43" s="22"/>
      <c r="V43" s="24"/>
      <c r="W43" s="24"/>
      <c r="X43" s="24"/>
      <c r="Y43" s="24"/>
      <c r="Z43" s="24"/>
      <c r="AA43" s="24"/>
      <c r="AB43" s="24"/>
      <c r="AC43" s="22"/>
      <c r="AD43" s="22"/>
      <c r="AE43" s="24"/>
      <c r="AF43" s="24"/>
      <c r="AG43" s="24"/>
      <c r="AH43" s="22"/>
      <c r="AI43" s="16">
        <f t="shared" si="28"/>
        <v>44871.635564367323</v>
      </c>
      <c r="AJ43" s="16">
        <f t="shared" si="29"/>
        <v>44871.635564367323</v>
      </c>
      <c r="AK43" s="16">
        <f t="shared" si="30"/>
        <v>44871.635564367323</v>
      </c>
      <c r="AL43" s="16">
        <f t="shared" si="31"/>
        <v>44871.635564367323</v>
      </c>
      <c r="AM43" s="16">
        <f t="shared" si="32"/>
        <v>44871.635564367323</v>
      </c>
      <c r="AN43" s="16">
        <f t="shared" si="33"/>
        <v>44871.635564367323</v>
      </c>
      <c r="AO43" s="16">
        <f t="shared" si="34"/>
        <v>44871.635564367323</v>
      </c>
      <c r="AP43" s="16">
        <f t="shared" si="35"/>
        <v>44871.635564367323</v>
      </c>
      <c r="AQ43" s="16">
        <f t="shared" si="36"/>
        <v>44871.635564367323</v>
      </c>
      <c r="AR43" s="16">
        <f t="shared" si="37"/>
        <v>44871.635564367323</v>
      </c>
      <c r="AS43" s="16">
        <f t="shared" si="38"/>
        <v>44871.635564367323</v>
      </c>
      <c r="AT43" s="16">
        <f t="shared" si="39"/>
        <v>44871.635564367323</v>
      </c>
      <c r="AU43" s="16">
        <f t="shared" si="40"/>
        <v>44871.635564367323</v>
      </c>
      <c r="AV43" s="16">
        <f t="shared" si="41"/>
        <v>44871.635564367323</v>
      </c>
      <c r="AW43" s="16">
        <f>$E$34*$H$6</f>
        <v>44871.635564367323</v>
      </c>
      <c r="AX43" s="16">
        <f>$E$34*$H$7</f>
        <v>44871.635564367323</v>
      </c>
      <c r="AY43" s="16">
        <f t="shared" ref="AY43:BI43" si="70">$E$34*$H$7</f>
        <v>44871.635564367323</v>
      </c>
      <c r="AZ43" s="16">
        <f t="shared" si="70"/>
        <v>44871.635564367323</v>
      </c>
      <c r="BA43" s="16">
        <f t="shared" si="70"/>
        <v>44871.635564367323</v>
      </c>
      <c r="BB43" s="16">
        <f t="shared" si="70"/>
        <v>44871.635564367323</v>
      </c>
      <c r="BC43" s="16">
        <f t="shared" si="70"/>
        <v>44871.635564367323</v>
      </c>
      <c r="BD43" s="16">
        <f t="shared" si="70"/>
        <v>44871.635564367323</v>
      </c>
      <c r="BE43" s="16">
        <f t="shared" si="70"/>
        <v>44871.635564367323</v>
      </c>
      <c r="BF43" s="16">
        <f t="shared" si="70"/>
        <v>44871.635564367323</v>
      </c>
      <c r="BG43" s="16">
        <f t="shared" si="70"/>
        <v>44871.635564367323</v>
      </c>
      <c r="BH43" s="16">
        <f t="shared" si="70"/>
        <v>44871.635564367323</v>
      </c>
      <c r="BI43" s="16">
        <f t="shared" si="70"/>
        <v>44871.635564367323</v>
      </c>
      <c r="BJ43" s="44">
        <f>$E$34*$H$8</f>
        <v>44871.635564367323</v>
      </c>
      <c r="BK43" s="44">
        <f>$E$34*$H$8</f>
        <v>44871.635564367323</v>
      </c>
      <c r="BL43" s="15">
        <f t="shared" si="43"/>
        <v>1301277.431366652</v>
      </c>
    </row>
    <row r="44" spans="1:64">
      <c r="A44" s="48">
        <v>40391</v>
      </c>
      <c r="B44" s="51">
        <v>2013502</v>
      </c>
      <c r="C44" s="51">
        <v>0</v>
      </c>
      <c r="D44" s="51">
        <f t="shared" si="3"/>
        <v>0</v>
      </c>
      <c r="E44" s="50">
        <f t="shared" si="67"/>
        <v>2013502</v>
      </c>
      <c r="F44" s="4"/>
      <c r="G44" s="4"/>
      <c r="H44" s="3"/>
      <c r="I44" s="24"/>
      <c r="J44" s="22"/>
      <c r="K44" s="22"/>
      <c r="L44" s="22"/>
      <c r="M44" s="24"/>
      <c r="N44" s="22"/>
      <c r="O44" s="23"/>
      <c r="P44" s="22"/>
      <c r="Q44" s="22"/>
      <c r="R44" s="22"/>
      <c r="S44" s="22"/>
      <c r="T44" s="22"/>
      <c r="U44" s="22"/>
      <c r="V44" s="22"/>
      <c r="W44" s="24"/>
      <c r="X44" s="24"/>
      <c r="Y44" s="22"/>
      <c r="Z44" s="22"/>
      <c r="AA44" s="22"/>
      <c r="AB44" s="22"/>
      <c r="AC44" s="22"/>
      <c r="AD44" s="22"/>
      <c r="AE44" s="24"/>
      <c r="AF44" s="24"/>
      <c r="AG44" s="24"/>
      <c r="AH44" s="22"/>
      <c r="AI44" s="22"/>
      <c r="AJ44" s="16">
        <f t="shared" si="29"/>
        <v>-44401.627442224075</v>
      </c>
      <c r="AK44" s="16">
        <f t="shared" si="30"/>
        <v>-44401.627442224075</v>
      </c>
      <c r="AL44" s="16">
        <f t="shared" si="31"/>
        <v>-44401.627442224075</v>
      </c>
      <c r="AM44" s="16">
        <f t="shared" si="32"/>
        <v>-44401.627442224075</v>
      </c>
      <c r="AN44" s="16">
        <f t="shared" si="33"/>
        <v>-44401.627442224075</v>
      </c>
      <c r="AO44" s="16">
        <f t="shared" si="34"/>
        <v>-44401.627442224075</v>
      </c>
      <c r="AP44" s="16">
        <f t="shared" si="35"/>
        <v>-44401.627442224075</v>
      </c>
      <c r="AQ44" s="16">
        <f t="shared" si="36"/>
        <v>-44401.627442224075</v>
      </c>
      <c r="AR44" s="16">
        <f t="shared" si="37"/>
        <v>-44401.627442224075</v>
      </c>
      <c r="AS44" s="16">
        <f t="shared" si="38"/>
        <v>-44401.627442224075</v>
      </c>
      <c r="AT44" s="16">
        <f t="shared" si="39"/>
        <v>-44401.627442224075</v>
      </c>
      <c r="AU44" s="16">
        <f t="shared" si="40"/>
        <v>-44401.627442224075</v>
      </c>
      <c r="AV44" s="16">
        <f t="shared" si="41"/>
        <v>-44401.627442224075</v>
      </c>
      <c r="AW44" s="16">
        <f>$E$35*$H$6</f>
        <v>-44401.627442224075</v>
      </c>
      <c r="AX44" s="16">
        <f>$E$35*$H$7</f>
        <v>-44401.627442224075</v>
      </c>
      <c r="AY44" s="16">
        <f t="shared" ref="AY44:BI44" si="71">$E$35*$H$7</f>
        <v>-44401.627442224075</v>
      </c>
      <c r="AZ44" s="16">
        <f t="shared" si="71"/>
        <v>-44401.627442224075</v>
      </c>
      <c r="BA44" s="16">
        <f t="shared" si="71"/>
        <v>-44401.627442224075</v>
      </c>
      <c r="BB44" s="16">
        <f t="shared" si="71"/>
        <v>-44401.627442224075</v>
      </c>
      <c r="BC44" s="16">
        <f t="shared" si="71"/>
        <v>-44401.627442224075</v>
      </c>
      <c r="BD44" s="16">
        <f t="shared" si="71"/>
        <v>-44401.627442224075</v>
      </c>
      <c r="BE44" s="16">
        <f t="shared" si="71"/>
        <v>-44401.627442224075</v>
      </c>
      <c r="BF44" s="16">
        <f t="shared" si="71"/>
        <v>-44401.627442224075</v>
      </c>
      <c r="BG44" s="16">
        <f t="shared" si="71"/>
        <v>-44401.627442224075</v>
      </c>
      <c r="BH44" s="16">
        <f t="shared" si="71"/>
        <v>-44401.627442224075</v>
      </c>
      <c r="BI44" s="16">
        <f t="shared" si="71"/>
        <v>-44401.627442224075</v>
      </c>
      <c r="BJ44" s="44">
        <f>$E$35*$H$8</f>
        <v>-44401.627442224075</v>
      </c>
      <c r="BK44" s="44">
        <f>$E$35*$H$8</f>
        <v>-44401.627442224075</v>
      </c>
      <c r="BL44" s="15">
        <f t="shared" si="43"/>
        <v>-1243245.5683822746</v>
      </c>
    </row>
    <row r="45" spans="1:64">
      <c r="A45" s="48">
        <v>40422</v>
      </c>
      <c r="B45" s="51">
        <v>2467969</v>
      </c>
      <c r="C45" s="51">
        <v>0</v>
      </c>
      <c r="D45" s="51">
        <f t="shared" si="3"/>
        <v>0</v>
      </c>
      <c r="E45" s="50">
        <f t="shared" si="67"/>
        <v>2467969</v>
      </c>
      <c r="F45" s="4"/>
      <c r="G45" s="4"/>
      <c r="H45" s="3"/>
      <c r="I45" s="24"/>
      <c r="J45" s="22"/>
      <c r="K45" s="22"/>
      <c r="L45" s="22"/>
      <c r="M45" s="24"/>
      <c r="N45" s="22"/>
      <c r="O45" s="23"/>
      <c r="P45" s="22"/>
      <c r="Q45" s="22"/>
      <c r="R45" s="22"/>
      <c r="S45" s="22"/>
      <c r="T45" s="22"/>
      <c r="U45" s="22"/>
      <c r="V45" s="22"/>
      <c r="W45" s="24"/>
      <c r="X45" s="24"/>
      <c r="Y45" s="22"/>
      <c r="Z45" s="22"/>
      <c r="AA45" s="22"/>
      <c r="AB45" s="22"/>
      <c r="AC45" s="22"/>
      <c r="AD45" s="22"/>
      <c r="AE45" s="24"/>
      <c r="AF45" s="24"/>
      <c r="AG45" s="24"/>
      <c r="AH45" s="22"/>
      <c r="AI45" s="22"/>
      <c r="AJ45" s="22"/>
      <c r="AK45" s="16">
        <f t="shared" si="30"/>
        <v>-5955.6501292920875</v>
      </c>
      <c r="AL45" s="16">
        <f t="shared" si="31"/>
        <v>-5955.6501292920875</v>
      </c>
      <c r="AM45" s="16">
        <f t="shared" si="32"/>
        <v>-5955.6501292920875</v>
      </c>
      <c r="AN45" s="16">
        <f t="shared" si="33"/>
        <v>-5955.6501292920875</v>
      </c>
      <c r="AO45" s="16">
        <f t="shared" si="34"/>
        <v>-5955.6501292920875</v>
      </c>
      <c r="AP45" s="16">
        <f t="shared" si="35"/>
        <v>-5955.6501292920875</v>
      </c>
      <c r="AQ45" s="16">
        <f t="shared" si="36"/>
        <v>-5955.6501292920875</v>
      </c>
      <c r="AR45" s="16">
        <f t="shared" si="37"/>
        <v>-5955.6501292920875</v>
      </c>
      <c r="AS45" s="16">
        <f t="shared" si="38"/>
        <v>-5955.6501292920875</v>
      </c>
      <c r="AT45" s="16">
        <f t="shared" si="39"/>
        <v>-5955.6501292920875</v>
      </c>
      <c r="AU45" s="16">
        <f t="shared" si="40"/>
        <v>-5955.6501292920875</v>
      </c>
      <c r="AV45" s="16">
        <f t="shared" si="41"/>
        <v>-5955.6501292920875</v>
      </c>
      <c r="AW45" s="16">
        <f>$E$36*$H$6</f>
        <v>-5955.6501292920875</v>
      </c>
      <c r="AX45" s="16">
        <f>$E$36*$H$7</f>
        <v>-5955.6501292920875</v>
      </c>
      <c r="AY45" s="16">
        <f t="shared" ref="AY45:BI45" si="72">$E$36*$H$7</f>
        <v>-5955.6501292920875</v>
      </c>
      <c r="AZ45" s="16">
        <f t="shared" si="72"/>
        <v>-5955.6501292920875</v>
      </c>
      <c r="BA45" s="16">
        <f t="shared" si="72"/>
        <v>-5955.6501292920875</v>
      </c>
      <c r="BB45" s="16">
        <f t="shared" si="72"/>
        <v>-5955.6501292920875</v>
      </c>
      <c r="BC45" s="16">
        <f t="shared" si="72"/>
        <v>-5955.6501292920875</v>
      </c>
      <c r="BD45" s="16">
        <f t="shared" si="72"/>
        <v>-5955.6501292920875</v>
      </c>
      <c r="BE45" s="16">
        <f t="shared" si="72"/>
        <v>-5955.6501292920875</v>
      </c>
      <c r="BF45" s="16">
        <f t="shared" si="72"/>
        <v>-5955.6501292920875</v>
      </c>
      <c r="BG45" s="16">
        <f t="shared" si="72"/>
        <v>-5955.6501292920875</v>
      </c>
      <c r="BH45" s="16">
        <f t="shared" si="72"/>
        <v>-5955.6501292920875</v>
      </c>
      <c r="BI45" s="16">
        <f t="shared" si="72"/>
        <v>-5955.6501292920875</v>
      </c>
      <c r="BJ45" s="44">
        <f>$E$36*$H$8</f>
        <v>-5955.6501292920875</v>
      </c>
      <c r="BK45" s="44">
        <f>$E$36*$H$8</f>
        <v>-5955.6501292920875</v>
      </c>
      <c r="BL45" s="15">
        <f t="shared" si="43"/>
        <v>-160802.55349088641</v>
      </c>
    </row>
    <row r="46" spans="1:64">
      <c r="A46" s="48">
        <v>40452</v>
      </c>
      <c r="B46" s="51">
        <v>3915692</v>
      </c>
      <c r="C46" s="51">
        <v>0</v>
      </c>
      <c r="D46" s="51">
        <f t="shared" si="3"/>
        <v>0</v>
      </c>
      <c r="E46" s="50">
        <f t="shared" si="67"/>
        <v>3915692</v>
      </c>
      <c r="F46" s="4"/>
      <c r="G46" s="4"/>
      <c r="H46" s="3"/>
      <c r="I46" s="24"/>
      <c r="J46" s="22"/>
      <c r="K46" s="22"/>
      <c r="L46" s="22"/>
      <c r="M46" s="24"/>
      <c r="N46" s="22"/>
      <c r="O46" s="23"/>
      <c r="P46" s="22"/>
      <c r="Q46" s="22"/>
      <c r="R46" s="22"/>
      <c r="S46" s="22"/>
      <c r="T46" s="22"/>
      <c r="U46" s="22"/>
      <c r="V46" s="22"/>
      <c r="W46" s="24"/>
      <c r="X46" s="24"/>
      <c r="Y46" s="22"/>
      <c r="Z46" s="22"/>
      <c r="AA46" s="22"/>
      <c r="AB46" s="22"/>
      <c r="AC46" s="22"/>
      <c r="AD46" s="22"/>
      <c r="AE46" s="24"/>
      <c r="AF46" s="24"/>
      <c r="AG46" s="24"/>
      <c r="AH46" s="22"/>
      <c r="AI46" s="22"/>
      <c r="AJ46" s="22"/>
      <c r="AK46" s="22"/>
      <c r="AL46" s="16">
        <f t="shared" si="31"/>
        <v>10146.741071502229</v>
      </c>
      <c r="AM46" s="16">
        <f t="shared" si="32"/>
        <v>10146.741071502229</v>
      </c>
      <c r="AN46" s="16">
        <f t="shared" si="33"/>
        <v>10146.741071502229</v>
      </c>
      <c r="AO46" s="16">
        <f t="shared" si="34"/>
        <v>10146.741071502229</v>
      </c>
      <c r="AP46" s="16">
        <f t="shared" si="35"/>
        <v>10146.741071502229</v>
      </c>
      <c r="AQ46" s="16">
        <f t="shared" si="36"/>
        <v>10146.741071502229</v>
      </c>
      <c r="AR46" s="16">
        <f t="shared" si="37"/>
        <v>10146.741071502229</v>
      </c>
      <c r="AS46" s="16">
        <f t="shared" si="38"/>
        <v>10146.741071502229</v>
      </c>
      <c r="AT46" s="16">
        <f t="shared" si="39"/>
        <v>10146.741071502229</v>
      </c>
      <c r="AU46" s="16">
        <f t="shared" si="40"/>
        <v>10146.741071502229</v>
      </c>
      <c r="AV46" s="16">
        <f t="shared" si="41"/>
        <v>10146.741071502229</v>
      </c>
      <c r="AW46" s="16">
        <f>$E$37*$H$6</f>
        <v>10146.741071502229</v>
      </c>
      <c r="AX46" s="16">
        <f>$E$37*$H$7</f>
        <v>10146.741071502229</v>
      </c>
      <c r="AY46" s="16">
        <f t="shared" ref="AY46:BI46" si="73">$E$37*$H$7</f>
        <v>10146.741071502229</v>
      </c>
      <c r="AZ46" s="16">
        <f t="shared" si="73"/>
        <v>10146.741071502229</v>
      </c>
      <c r="BA46" s="16">
        <f t="shared" si="73"/>
        <v>10146.741071502229</v>
      </c>
      <c r="BB46" s="16">
        <f t="shared" si="73"/>
        <v>10146.741071502229</v>
      </c>
      <c r="BC46" s="16">
        <f t="shared" si="73"/>
        <v>10146.741071502229</v>
      </c>
      <c r="BD46" s="16">
        <f t="shared" si="73"/>
        <v>10146.741071502229</v>
      </c>
      <c r="BE46" s="16">
        <f t="shared" si="73"/>
        <v>10146.741071502229</v>
      </c>
      <c r="BF46" s="16">
        <f t="shared" si="73"/>
        <v>10146.741071502229</v>
      </c>
      <c r="BG46" s="16">
        <f t="shared" si="73"/>
        <v>10146.741071502229</v>
      </c>
      <c r="BH46" s="16">
        <f t="shared" si="73"/>
        <v>10146.741071502229</v>
      </c>
      <c r="BI46" s="16">
        <f t="shared" si="73"/>
        <v>10146.741071502229</v>
      </c>
      <c r="BJ46" s="44">
        <f>$E$37*$H$8</f>
        <v>10146.741071502229</v>
      </c>
      <c r="BK46" s="44">
        <f>$E$37*$H$8</f>
        <v>10146.741071502229</v>
      </c>
      <c r="BL46" s="15">
        <f t="shared" si="43"/>
        <v>263815.26785905811</v>
      </c>
    </row>
    <row r="47" spans="1:64">
      <c r="A47" s="48">
        <v>40483</v>
      </c>
      <c r="B47" s="51">
        <v>4236311</v>
      </c>
      <c r="C47" s="51">
        <v>0</v>
      </c>
      <c r="D47" s="51">
        <f t="shared" si="3"/>
        <v>0</v>
      </c>
      <c r="E47" s="50">
        <f t="shared" si="67"/>
        <v>4236311</v>
      </c>
      <c r="F47" s="4"/>
      <c r="G47" s="4"/>
      <c r="H47" s="3"/>
      <c r="I47" s="24"/>
      <c r="J47" s="22"/>
      <c r="K47" s="24"/>
      <c r="L47" s="22"/>
      <c r="M47" s="24"/>
      <c r="N47" s="22"/>
      <c r="O47" s="23"/>
      <c r="P47" s="22"/>
      <c r="Q47" s="22"/>
      <c r="R47" s="28"/>
      <c r="S47" s="22"/>
      <c r="T47" s="22"/>
      <c r="U47" s="22"/>
      <c r="V47" s="22"/>
      <c r="W47" s="22"/>
      <c r="X47" s="24"/>
      <c r="Y47" s="22"/>
      <c r="Z47" s="22"/>
      <c r="AA47" s="22"/>
      <c r="AB47" s="22"/>
      <c r="AC47" s="22"/>
      <c r="AD47" s="22"/>
      <c r="AE47" s="22"/>
      <c r="AF47" s="24"/>
      <c r="AG47" s="24"/>
      <c r="AH47" s="22"/>
      <c r="AI47" s="22"/>
      <c r="AJ47" s="22"/>
      <c r="AK47" s="22"/>
      <c r="AL47" s="22"/>
      <c r="AM47" s="16">
        <f t="shared" si="32"/>
        <v>8738.218275641022</v>
      </c>
      <c r="AN47" s="16">
        <f t="shared" si="33"/>
        <v>8738.218275641022</v>
      </c>
      <c r="AO47" s="16">
        <f t="shared" si="34"/>
        <v>8738.218275641022</v>
      </c>
      <c r="AP47" s="16">
        <f t="shared" si="35"/>
        <v>8738.218275641022</v>
      </c>
      <c r="AQ47" s="16">
        <f t="shared" si="36"/>
        <v>8738.218275641022</v>
      </c>
      <c r="AR47" s="16">
        <f t="shared" si="37"/>
        <v>8738.218275641022</v>
      </c>
      <c r="AS47" s="16">
        <f t="shared" si="38"/>
        <v>8738.218275641022</v>
      </c>
      <c r="AT47" s="16">
        <f t="shared" si="39"/>
        <v>8738.218275641022</v>
      </c>
      <c r="AU47" s="16">
        <f t="shared" si="40"/>
        <v>8738.218275641022</v>
      </c>
      <c r="AV47" s="16">
        <f t="shared" si="41"/>
        <v>8738.218275641022</v>
      </c>
      <c r="AW47" s="16">
        <f>$E$38*$H$6</f>
        <v>8738.218275641022</v>
      </c>
      <c r="AX47" s="16">
        <f>$E$38*$H$7</f>
        <v>8738.218275641022</v>
      </c>
      <c r="AY47" s="16">
        <f t="shared" ref="AY47:BI47" si="74">$E$38*$H$7</f>
        <v>8738.218275641022</v>
      </c>
      <c r="AZ47" s="16">
        <f t="shared" si="74"/>
        <v>8738.218275641022</v>
      </c>
      <c r="BA47" s="16">
        <f t="shared" si="74"/>
        <v>8738.218275641022</v>
      </c>
      <c r="BB47" s="16">
        <f t="shared" si="74"/>
        <v>8738.218275641022</v>
      </c>
      <c r="BC47" s="16">
        <f t="shared" si="74"/>
        <v>8738.218275641022</v>
      </c>
      <c r="BD47" s="16">
        <f t="shared" si="74"/>
        <v>8738.218275641022</v>
      </c>
      <c r="BE47" s="16">
        <f t="shared" si="74"/>
        <v>8738.218275641022</v>
      </c>
      <c r="BF47" s="16">
        <f t="shared" si="74"/>
        <v>8738.218275641022</v>
      </c>
      <c r="BG47" s="16">
        <f t="shared" si="74"/>
        <v>8738.218275641022</v>
      </c>
      <c r="BH47" s="16">
        <f t="shared" si="74"/>
        <v>8738.218275641022</v>
      </c>
      <c r="BI47" s="16">
        <f t="shared" si="74"/>
        <v>8738.218275641022</v>
      </c>
      <c r="BJ47" s="44">
        <f>$E$38*$H$8</f>
        <v>8738.218275641022</v>
      </c>
      <c r="BK47" s="44">
        <f>$E$38*$H$8</f>
        <v>8738.218275641022</v>
      </c>
      <c r="BL47" s="15">
        <f t="shared" si="43"/>
        <v>218455.45689102562</v>
      </c>
    </row>
    <row r="48" spans="1:64">
      <c r="A48" s="48">
        <v>40513</v>
      </c>
      <c r="B48" s="51">
        <v>0</v>
      </c>
      <c r="C48" s="51">
        <v>278320.67</v>
      </c>
      <c r="D48" s="51">
        <f t="shared" si="3"/>
        <v>232709.59030100334</v>
      </c>
      <c r="E48" s="50">
        <f t="shared" si="67"/>
        <v>-232709.59030100334</v>
      </c>
      <c r="F48" s="4"/>
      <c r="G48" s="4"/>
      <c r="H48" s="3"/>
      <c r="I48" s="24"/>
      <c r="J48" s="22"/>
      <c r="K48" s="24"/>
      <c r="L48" s="22"/>
      <c r="M48" s="24"/>
      <c r="N48" s="22"/>
      <c r="O48" s="23"/>
      <c r="P48" s="22"/>
      <c r="Q48" s="22"/>
      <c r="R48" s="28"/>
      <c r="S48" s="22"/>
      <c r="T48" s="22"/>
      <c r="U48" s="22"/>
      <c r="V48" s="22"/>
      <c r="W48" s="22"/>
      <c r="X48" s="24"/>
      <c r="Y48" s="22"/>
      <c r="Z48" s="22"/>
      <c r="AA48" s="22"/>
      <c r="AB48" s="22"/>
      <c r="AC48" s="22"/>
      <c r="AD48" s="22"/>
      <c r="AE48" s="22"/>
      <c r="AF48" s="24"/>
      <c r="AG48" s="24"/>
      <c r="AH48" s="22"/>
      <c r="AI48" s="22"/>
      <c r="AJ48" s="22"/>
      <c r="AK48" s="22"/>
      <c r="AL48" s="22"/>
      <c r="AM48" s="22"/>
      <c r="AN48" s="16">
        <f t="shared" si="33"/>
        <v>4548.9540838071307</v>
      </c>
      <c r="AO48" s="16">
        <f t="shared" si="34"/>
        <v>4548.9540838071307</v>
      </c>
      <c r="AP48" s="16">
        <f t="shared" si="35"/>
        <v>4548.9540838071307</v>
      </c>
      <c r="AQ48" s="16">
        <f t="shared" si="36"/>
        <v>4548.9540838071307</v>
      </c>
      <c r="AR48" s="16">
        <f t="shared" si="37"/>
        <v>4548.9540838071307</v>
      </c>
      <c r="AS48" s="16">
        <f t="shared" si="38"/>
        <v>4548.9540838071307</v>
      </c>
      <c r="AT48" s="16">
        <f t="shared" si="39"/>
        <v>4548.9540838071307</v>
      </c>
      <c r="AU48" s="16">
        <f t="shared" si="40"/>
        <v>4548.9540838071307</v>
      </c>
      <c r="AV48" s="16">
        <f t="shared" si="41"/>
        <v>4548.9540838071307</v>
      </c>
      <c r="AW48" s="16">
        <f>$E$39*$H$6</f>
        <v>4548.9540838071307</v>
      </c>
      <c r="AX48" s="16">
        <f>$E$39*$H$7</f>
        <v>4548.9540838071307</v>
      </c>
      <c r="AY48" s="16">
        <f t="shared" ref="AY48:BI48" si="75">$E$39*$H$7</f>
        <v>4548.9540838071307</v>
      </c>
      <c r="AZ48" s="16">
        <f t="shared" si="75"/>
        <v>4548.9540838071307</v>
      </c>
      <c r="BA48" s="16">
        <f t="shared" si="75"/>
        <v>4548.9540838071307</v>
      </c>
      <c r="BB48" s="16">
        <f t="shared" si="75"/>
        <v>4548.9540838071307</v>
      </c>
      <c r="BC48" s="16">
        <f t="shared" si="75"/>
        <v>4548.9540838071307</v>
      </c>
      <c r="BD48" s="16">
        <f t="shared" si="75"/>
        <v>4548.9540838071307</v>
      </c>
      <c r="BE48" s="16">
        <f t="shared" si="75"/>
        <v>4548.9540838071307</v>
      </c>
      <c r="BF48" s="16">
        <f t="shared" si="75"/>
        <v>4548.9540838071307</v>
      </c>
      <c r="BG48" s="16">
        <f t="shared" si="75"/>
        <v>4548.9540838071307</v>
      </c>
      <c r="BH48" s="16">
        <f t="shared" si="75"/>
        <v>4548.9540838071307</v>
      </c>
      <c r="BI48" s="16">
        <f t="shared" si="75"/>
        <v>4548.9540838071307</v>
      </c>
      <c r="BJ48" s="44">
        <f>$E$39*$H$8</f>
        <v>4548.9540838071307</v>
      </c>
      <c r="BK48" s="44">
        <f>$E$39*$H$8</f>
        <v>4548.9540838071307</v>
      </c>
      <c r="BL48" s="15">
        <f t="shared" si="43"/>
        <v>109174.89801137111</v>
      </c>
    </row>
    <row r="49" spans="1:64">
      <c r="A49" s="48">
        <v>40544</v>
      </c>
      <c r="B49" s="51">
        <v>0</v>
      </c>
      <c r="C49" s="51">
        <v>0</v>
      </c>
      <c r="D49" s="51">
        <f t="shared" si="3"/>
        <v>0</v>
      </c>
      <c r="E49" s="50">
        <f t="shared" si="67"/>
        <v>0</v>
      </c>
      <c r="F49" s="4"/>
      <c r="G49" s="4"/>
      <c r="H49" s="3"/>
      <c r="I49" s="22"/>
      <c r="J49" s="22"/>
      <c r="K49" s="22"/>
      <c r="L49" s="22"/>
      <c r="M49" s="22"/>
      <c r="N49" s="22"/>
      <c r="O49" s="23"/>
      <c r="P49" s="22"/>
      <c r="Q49" s="22"/>
      <c r="R49" s="28"/>
      <c r="S49" s="22"/>
      <c r="T49" s="24"/>
      <c r="U49" s="22"/>
      <c r="V49" s="22"/>
      <c r="W49" s="24"/>
      <c r="X49" s="24"/>
      <c r="Y49" s="22"/>
      <c r="Z49" s="22"/>
      <c r="AA49" s="22"/>
      <c r="AB49" s="22"/>
      <c r="AC49" s="22"/>
      <c r="AD49" s="22"/>
      <c r="AE49" s="22"/>
      <c r="AF49" s="24"/>
      <c r="AG49" s="24"/>
      <c r="AH49" s="22"/>
      <c r="AI49" s="22"/>
      <c r="AJ49" s="22"/>
      <c r="AK49" s="22"/>
      <c r="AL49" s="22"/>
      <c r="AM49" s="22"/>
      <c r="AN49" s="22"/>
      <c r="AO49" s="16">
        <f t="shared" si="34"/>
        <v>23331.010199999997</v>
      </c>
      <c r="AP49" s="16">
        <f t="shared" si="35"/>
        <v>23331.010199999997</v>
      </c>
      <c r="AQ49" s="16">
        <f t="shared" si="36"/>
        <v>23331.010199999997</v>
      </c>
      <c r="AR49" s="16">
        <f t="shared" si="37"/>
        <v>23331.010199999997</v>
      </c>
      <c r="AS49" s="16">
        <f t="shared" si="38"/>
        <v>23331.010199999997</v>
      </c>
      <c r="AT49" s="16">
        <f t="shared" si="39"/>
        <v>23331.010199999997</v>
      </c>
      <c r="AU49" s="16">
        <f t="shared" si="40"/>
        <v>23331.010199999997</v>
      </c>
      <c r="AV49" s="16">
        <f t="shared" si="41"/>
        <v>23331.010199999997</v>
      </c>
      <c r="AW49" s="16">
        <f>$E$40*$H$6</f>
        <v>23331.010199999997</v>
      </c>
      <c r="AX49" s="16">
        <f>$E$40*$H$7</f>
        <v>23331.010199999997</v>
      </c>
      <c r="AY49" s="16">
        <f t="shared" ref="AY49:BI49" si="76">$E$40*$H$7</f>
        <v>23331.010199999997</v>
      </c>
      <c r="AZ49" s="16">
        <f t="shared" si="76"/>
        <v>23331.010199999997</v>
      </c>
      <c r="BA49" s="16">
        <f t="shared" si="76"/>
        <v>23331.010199999997</v>
      </c>
      <c r="BB49" s="16">
        <f t="shared" si="76"/>
        <v>23331.010199999997</v>
      </c>
      <c r="BC49" s="16">
        <f t="shared" si="76"/>
        <v>23331.010199999997</v>
      </c>
      <c r="BD49" s="16">
        <f t="shared" si="76"/>
        <v>23331.010199999997</v>
      </c>
      <c r="BE49" s="16">
        <f t="shared" si="76"/>
        <v>23331.010199999997</v>
      </c>
      <c r="BF49" s="16">
        <f t="shared" si="76"/>
        <v>23331.010199999997</v>
      </c>
      <c r="BG49" s="16">
        <f t="shared" si="76"/>
        <v>23331.010199999997</v>
      </c>
      <c r="BH49" s="16">
        <f t="shared" si="76"/>
        <v>23331.010199999997</v>
      </c>
      <c r="BI49" s="16">
        <f t="shared" si="76"/>
        <v>23331.010199999997</v>
      </c>
      <c r="BJ49" s="44">
        <f>$E$40*$H$8</f>
        <v>23331.010199999997</v>
      </c>
      <c r="BK49" s="44">
        <f>$E$40*$H$8</f>
        <v>23331.010199999997</v>
      </c>
      <c r="BL49" s="15">
        <f t="shared" si="43"/>
        <v>536613.23460000008</v>
      </c>
    </row>
    <row r="50" spans="1:64">
      <c r="A50" s="48">
        <v>40575</v>
      </c>
      <c r="B50" s="51">
        <v>0</v>
      </c>
      <c r="C50" s="51">
        <v>0</v>
      </c>
      <c r="D50" s="51">
        <f t="shared" si="3"/>
        <v>0</v>
      </c>
      <c r="E50" s="50">
        <f t="shared" si="67"/>
        <v>0</v>
      </c>
      <c r="I50" s="24"/>
      <c r="J50" s="24"/>
      <c r="K50" s="24"/>
      <c r="L50" s="24"/>
      <c r="M50" s="24"/>
      <c r="N50" s="22"/>
      <c r="O50" s="23"/>
      <c r="P50" s="22"/>
      <c r="Q50" s="22"/>
      <c r="R50" s="22"/>
      <c r="S50" s="22"/>
      <c r="T50" s="22"/>
      <c r="U50" s="22"/>
      <c r="V50" s="22"/>
      <c r="W50" s="22"/>
      <c r="X50" s="24"/>
      <c r="Y50" s="22"/>
      <c r="Z50" s="22"/>
      <c r="AA50" s="22"/>
      <c r="AB50" s="22"/>
      <c r="AC50" s="22"/>
      <c r="AD50" s="22"/>
      <c r="AE50" s="22"/>
      <c r="AF50" s="24"/>
      <c r="AG50" s="24"/>
      <c r="AH50" s="22"/>
      <c r="AI50" s="22"/>
      <c r="AJ50" s="22"/>
      <c r="AK50" s="22"/>
      <c r="AL50" s="22"/>
      <c r="AM50" s="22"/>
      <c r="AN50" s="22"/>
      <c r="AO50" s="22"/>
      <c r="AP50" s="16">
        <f t="shared" si="35"/>
        <v>-15352.470485911366</v>
      </c>
      <c r="AQ50" s="16">
        <f t="shared" si="36"/>
        <v>-15352.470485911366</v>
      </c>
      <c r="AR50" s="16">
        <f t="shared" si="37"/>
        <v>-15352.470485911366</v>
      </c>
      <c r="AS50" s="16">
        <f t="shared" si="38"/>
        <v>-15352.470485911366</v>
      </c>
      <c r="AT50" s="16">
        <f t="shared" si="39"/>
        <v>-15352.470485911366</v>
      </c>
      <c r="AU50" s="16">
        <f t="shared" si="40"/>
        <v>-15352.470485911366</v>
      </c>
      <c r="AV50" s="16">
        <f t="shared" si="41"/>
        <v>-15352.470485911366</v>
      </c>
      <c r="AW50" s="16">
        <f>$E$41*$H$6</f>
        <v>-15352.470485911366</v>
      </c>
      <c r="AX50" s="16">
        <f>$E$41*$H$7</f>
        <v>-15352.470485911366</v>
      </c>
      <c r="AY50" s="16">
        <f t="shared" ref="AY50:BI50" si="77">$E$41*$H$7</f>
        <v>-15352.470485911366</v>
      </c>
      <c r="AZ50" s="16">
        <f t="shared" si="77"/>
        <v>-15352.470485911366</v>
      </c>
      <c r="BA50" s="16">
        <f t="shared" si="77"/>
        <v>-15352.470485911366</v>
      </c>
      <c r="BB50" s="16">
        <f t="shared" si="77"/>
        <v>-15352.470485911366</v>
      </c>
      <c r="BC50" s="16">
        <f t="shared" si="77"/>
        <v>-15352.470485911366</v>
      </c>
      <c r="BD50" s="16">
        <f t="shared" si="77"/>
        <v>-15352.470485911366</v>
      </c>
      <c r="BE50" s="16">
        <f t="shared" si="77"/>
        <v>-15352.470485911366</v>
      </c>
      <c r="BF50" s="16">
        <f t="shared" si="77"/>
        <v>-15352.470485911366</v>
      </c>
      <c r="BG50" s="16">
        <f t="shared" si="77"/>
        <v>-15352.470485911366</v>
      </c>
      <c r="BH50" s="16">
        <f t="shared" si="77"/>
        <v>-15352.470485911366</v>
      </c>
      <c r="BI50" s="16">
        <f t="shared" si="77"/>
        <v>-15352.470485911366</v>
      </c>
      <c r="BJ50" s="44">
        <f>$E$41*$H$8</f>
        <v>-15352.470485911366</v>
      </c>
      <c r="BK50" s="44">
        <f>$E$41*$H$8</f>
        <v>-15352.470485911366</v>
      </c>
      <c r="BL50" s="15">
        <f t="shared" si="43"/>
        <v>-337754.35069004993</v>
      </c>
    </row>
    <row r="51" spans="1:64">
      <c r="A51" s="48">
        <v>40603</v>
      </c>
      <c r="B51" s="51">
        <v>0</v>
      </c>
      <c r="C51" s="51">
        <v>0</v>
      </c>
      <c r="D51" s="51">
        <f t="shared" si="3"/>
        <v>0</v>
      </c>
      <c r="E51" s="50">
        <f t="shared" si="67"/>
        <v>0</v>
      </c>
      <c r="F51" s="3"/>
      <c r="G51" s="3"/>
      <c r="H51" s="3"/>
      <c r="I51" s="24"/>
      <c r="J51" s="24"/>
      <c r="K51" s="24"/>
      <c r="L51" s="24"/>
      <c r="M51" s="24"/>
      <c r="N51" s="22"/>
      <c r="O51" s="23"/>
      <c r="P51" s="22"/>
      <c r="Q51" s="22"/>
      <c r="R51" s="24"/>
      <c r="S51" s="25"/>
      <c r="T51" s="26"/>
      <c r="U51" s="22"/>
      <c r="V51" s="24"/>
      <c r="W51" s="22"/>
      <c r="X51" s="24"/>
      <c r="Y51" s="22"/>
      <c r="Z51" s="22"/>
      <c r="AA51" s="22"/>
      <c r="AB51" s="22"/>
      <c r="AC51" s="22"/>
      <c r="AD51" s="22"/>
      <c r="AE51" s="22"/>
      <c r="AF51" s="24"/>
      <c r="AG51" s="24"/>
      <c r="AH51" s="22"/>
      <c r="AI51" s="22"/>
      <c r="AJ51" s="22"/>
      <c r="AK51" s="22"/>
      <c r="AL51" s="22"/>
      <c r="AM51" s="22"/>
      <c r="AN51" s="22"/>
      <c r="AO51" s="22"/>
      <c r="AP51" s="22"/>
      <c r="AQ51" s="16">
        <f t="shared" si="36"/>
        <v>25435.088874999998</v>
      </c>
      <c r="AR51" s="16">
        <f t="shared" si="37"/>
        <v>25435.088874999998</v>
      </c>
      <c r="AS51" s="16">
        <f t="shared" si="38"/>
        <v>25435.088874999998</v>
      </c>
      <c r="AT51" s="16">
        <f t="shared" si="39"/>
        <v>25435.088874999998</v>
      </c>
      <c r="AU51" s="16">
        <f t="shared" si="40"/>
        <v>25435.088874999998</v>
      </c>
      <c r="AV51" s="16">
        <f t="shared" si="41"/>
        <v>25435.088874999998</v>
      </c>
      <c r="AW51" s="16">
        <f>$E$42*$H$6</f>
        <v>25435.088874999998</v>
      </c>
      <c r="AX51" s="16">
        <f>$E$42*$H$7</f>
        <v>25435.088874999998</v>
      </c>
      <c r="AY51" s="16">
        <f t="shared" ref="AY51:BI51" si="78">$E$42*$H$7</f>
        <v>25435.088874999998</v>
      </c>
      <c r="AZ51" s="16">
        <f t="shared" si="78"/>
        <v>25435.088874999998</v>
      </c>
      <c r="BA51" s="16">
        <f t="shared" si="78"/>
        <v>25435.088874999998</v>
      </c>
      <c r="BB51" s="16">
        <f t="shared" si="78"/>
        <v>25435.088874999998</v>
      </c>
      <c r="BC51" s="16">
        <f t="shared" si="78"/>
        <v>25435.088874999998</v>
      </c>
      <c r="BD51" s="16">
        <f t="shared" si="78"/>
        <v>25435.088874999998</v>
      </c>
      <c r="BE51" s="16">
        <f t="shared" si="78"/>
        <v>25435.088874999998</v>
      </c>
      <c r="BF51" s="16">
        <f t="shared" si="78"/>
        <v>25435.088874999998</v>
      </c>
      <c r="BG51" s="16">
        <f t="shared" si="78"/>
        <v>25435.088874999998</v>
      </c>
      <c r="BH51" s="16">
        <f t="shared" si="78"/>
        <v>25435.088874999998</v>
      </c>
      <c r="BI51" s="16">
        <f t="shared" si="78"/>
        <v>25435.088874999998</v>
      </c>
      <c r="BJ51" s="44">
        <f>$E$42*$H$8</f>
        <v>25435.088874999998</v>
      </c>
      <c r="BK51" s="44">
        <f>$E$42*$H$8</f>
        <v>25435.088874999998</v>
      </c>
      <c r="BL51" s="15">
        <f t="shared" si="43"/>
        <v>534136.8663750001</v>
      </c>
    </row>
    <row r="52" spans="1:64">
      <c r="A52" s="48">
        <v>40634</v>
      </c>
      <c r="B52" s="51">
        <v>0</v>
      </c>
      <c r="C52" s="51">
        <v>0</v>
      </c>
      <c r="D52" s="51">
        <f t="shared" si="3"/>
        <v>0</v>
      </c>
      <c r="E52" s="50">
        <f t="shared" si="67"/>
        <v>0</v>
      </c>
      <c r="F52" s="3"/>
      <c r="G52" s="3"/>
      <c r="H52" s="3"/>
      <c r="I52" s="24"/>
      <c r="J52" s="24"/>
      <c r="K52" s="24"/>
      <c r="L52" s="24"/>
      <c r="M52" s="24"/>
      <c r="N52" s="22"/>
      <c r="O52" s="23"/>
      <c r="P52" s="22"/>
      <c r="Q52" s="22"/>
      <c r="R52" s="24"/>
      <c r="S52" s="25"/>
      <c r="T52" s="26"/>
      <c r="U52" s="22"/>
      <c r="V52" s="24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16">
        <f t="shared" si="37"/>
        <v>-7984.5265802814965</v>
      </c>
      <c r="AS52" s="16">
        <f t="shared" si="38"/>
        <v>-7984.5265802814965</v>
      </c>
      <c r="AT52" s="16">
        <f t="shared" si="39"/>
        <v>-7984.5265802814965</v>
      </c>
      <c r="AU52" s="16">
        <f t="shared" si="40"/>
        <v>-7984.5265802814965</v>
      </c>
      <c r="AV52" s="16">
        <f t="shared" si="41"/>
        <v>-7984.5265802814965</v>
      </c>
      <c r="AW52" s="16">
        <f>$E$43*$H$6</f>
        <v>-7984.5265802814965</v>
      </c>
      <c r="AX52" s="16">
        <f>$E$43*$H$7</f>
        <v>-7984.5265802814965</v>
      </c>
      <c r="AY52" s="16">
        <f t="shared" ref="AY52:BI52" si="79">$E$43*$H$7</f>
        <v>-7984.5265802814965</v>
      </c>
      <c r="AZ52" s="16">
        <f t="shared" si="79"/>
        <v>-7984.5265802814965</v>
      </c>
      <c r="BA52" s="16">
        <f t="shared" si="79"/>
        <v>-7984.5265802814965</v>
      </c>
      <c r="BB52" s="16">
        <f t="shared" si="79"/>
        <v>-7984.5265802814965</v>
      </c>
      <c r="BC52" s="16">
        <f t="shared" si="79"/>
        <v>-7984.5265802814965</v>
      </c>
      <c r="BD52" s="16">
        <f t="shared" si="79"/>
        <v>-7984.5265802814965</v>
      </c>
      <c r="BE52" s="16">
        <f t="shared" si="79"/>
        <v>-7984.5265802814965</v>
      </c>
      <c r="BF52" s="16">
        <f t="shared" si="79"/>
        <v>-7984.5265802814965</v>
      </c>
      <c r="BG52" s="16">
        <f t="shared" si="79"/>
        <v>-7984.5265802814965</v>
      </c>
      <c r="BH52" s="16">
        <f t="shared" si="79"/>
        <v>-7984.5265802814965</v>
      </c>
      <c r="BI52" s="16">
        <f t="shared" si="79"/>
        <v>-7984.5265802814965</v>
      </c>
      <c r="BJ52" s="44">
        <f>$E$43*$H$8</f>
        <v>-7984.5265802814965</v>
      </c>
      <c r="BK52" s="44">
        <f>$E$43*$H$8</f>
        <v>-7984.5265802814965</v>
      </c>
      <c r="BL52" s="15">
        <f t="shared" si="43"/>
        <v>-159690.53160562992</v>
      </c>
    </row>
    <row r="53" spans="1:64">
      <c r="A53" s="48">
        <v>40664</v>
      </c>
      <c r="B53" s="51">
        <v>0</v>
      </c>
      <c r="C53" s="51">
        <v>59800</v>
      </c>
      <c r="D53" s="51">
        <f t="shared" si="3"/>
        <v>50000</v>
      </c>
      <c r="E53" s="50">
        <f t="shared" si="67"/>
        <v>-50000</v>
      </c>
      <c r="F53" s="3"/>
      <c r="G53" s="3"/>
      <c r="H53" s="3"/>
      <c r="I53" s="22"/>
      <c r="J53" s="22"/>
      <c r="K53" s="24"/>
      <c r="L53" s="22"/>
      <c r="M53" s="22"/>
      <c r="N53" s="22"/>
      <c r="O53" s="23"/>
      <c r="P53" s="22"/>
      <c r="Q53" s="22"/>
      <c r="R53" s="24"/>
      <c r="S53" s="25"/>
      <c r="T53" s="22"/>
      <c r="U53" s="23"/>
      <c r="V53" s="24"/>
      <c r="W53" s="24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16">
        <f t="shared" si="38"/>
        <v>13607.917683333331</v>
      </c>
      <c r="AT53" s="16">
        <f t="shared" si="39"/>
        <v>13607.917683333331</v>
      </c>
      <c r="AU53" s="16">
        <f t="shared" si="40"/>
        <v>13607.917683333331</v>
      </c>
      <c r="AV53" s="16">
        <f t="shared" si="41"/>
        <v>13607.917683333331</v>
      </c>
      <c r="AW53" s="16">
        <f>$E$44*$H$6</f>
        <v>13607.917683333331</v>
      </c>
      <c r="AX53" s="16">
        <f>$E$44*$H$7</f>
        <v>13607.917683333331</v>
      </c>
      <c r="AY53" s="16">
        <f t="shared" ref="AY53:BI53" si="80">$E$44*$H$7</f>
        <v>13607.917683333331</v>
      </c>
      <c r="AZ53" s="16">
        <f t="shared" si="80"/>
        <v>13607.917683333331</v>
      </c>
      <c r="BA53" s="16">
        <f t="shared" si="80"/>
        <v>13607.917683333331</v>
      </c>
      <c r="BB53" s="16">
        <f t="shared" si="80"/>
        <v>13607.917683333331</v>
      </c>
      <c r="BC53" s="16">
        <f t="shared" si="80"/>
        <v>13607.917683333331</v>
      </c>
      <c r="BD53" s="16">
        <f t="shared" si="80"/>
        <v>13607.917683333331</v>
      </c>
      <c r="BE53" s="16">
        <f t="shared" si="80"/>
        <v>13607.917683333331</v>
      </c>
      <c r="BF53" s="16">
        <f t="shared" si="80"/>
        <v>13607.917683333331</v>
      </c>
      <c r="BG53" s="16">
        <f t="shared" si="80"/>
        <v>13607.917683333331</v>
      </c>
      <c r="BH53" s="16">
        <f t="shared" si="80"/>
        <v>13607.917683333331</v>
      </c>
      <c r="BI53" s="16">
        <f t="shared" si="80"/>
        <v>13607.917683333331</v>
      </c>
      <c r="BJ53" s="44">
        <f>$E$44*$H$8</f>
        <v>13607.917683333331</v>
      </c>
      <c r="BK53" s="44">
        <f>$E$44*$H$8</f>
        <v>13607.917683333331</v>
      </c>
      <c r="BL53" s="15">
        <f t="shared" si="43"/>
        <v>258550.4359833333</v>
      </c>
    </row>
    <row r="54" spans="1:64">
      <c r="A54" s="49" t="s">
        <v>3</v>
      </c>
      <c r="B54" s="52">
        <f>SUM(B4:B53)</f>
        <v>432132205</v>
      </c>
      <c r="C54" s="52">
        <f t="shared" ref="C54:E54" si="81">SUM(C4:C53)</f>
        <v>347002979.46593976</v>
      </c>
      <c r="D54" s="52">
        <f t="shared" si="81"/>
        <v>290136270.45647132</v>
      </c>
      <c r="E54" s="52">
        <f t="shared" si="81"/>
        <v>113745934.54352868</v>
      </c>
      <c r="I54" s="22"/>
      <c r="J54" s="24"/>
      <c r="K54" s="24"/>
      <c r="L54" s="24"/>
      <c r="M54" s="22"/>
      <c r="N54" s="22"/>
      <c r="O54" s="23"/>
      <c r="P54" s="22"/>
      <c r="Q54" s="22"/>
      <c r="R54" s="24"/>
      <c r="S54" s="25"/>
      <c r="T54" s="26"/>
      <c r="U54" s="23"/>
      <c r="V54" s="24"/>
      <c r="W54" s="24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16">
        <f t="shared" si="39"/>
        <v>16679.357158333332</v>
      </c>
      <c r="AU54" s="16">
        <f t="shared" si="40"/>
        <v>16679.357158333332</v>
      </c>
      <c r="AV54" s="16">
        <f t="shared" si="41"/>
        <v>16679.357158333332</v>
      </c>
      <c r="AW54" s="16">
        <f>$E$45*$H$6</f>
        <v>16679.357158333332</v>
      </c>
      <c r="AX54" s="16">
        <f>$E$45*$H$7</f>
        <v>16679.357158333332</v>
      </c>
      <c r="AY54" s="16">
        <f t="shared" ref="AY54:BI54" si="82">$E$45*$H$7</f>
        <v>16679.357158333332</v>
      </c>
      <c r="AZ54" s="16">
        <f t="shared" si="82"/>
        <v>16679.357158333332</v>
      </c>
      <c r="BA54" s="16">
        <f t="shared" si="82"/>
        <v>16679.357158333332</v>
      </c>
      <c r="BB54" s="16">
        <f t="shared" si="82"/>
        <v>16679.357158333332</v>
      </c>
      <c r="BC54" s="16">
        <f t="shared" si="82"/>
        <v>16679.357158333332</v>
      </c>
      <c r="BD54" s="16">
        <f t="shared" si="82"/>
        <v>16679.357158333332</v>
      </c>
      <c r="BE54" s="16">
        <f t="shared" si="82"/>
        <v>16679.357158333332</v>
      </c>
      <c r="BF54" s="16">
        <f t="shared" si="82"/>
        <v>16679.357158333332</v>
      </c>
      <c r="BG54" s="16">
        <f t="shared" si="82"/>
        <v>16679.357158333332</v>
      </c>
      <c r="BH54" s="16">
        <f t="shared" si="82"/>
        <v>16679.357158333332</v>
      </c>
      <c r="BI54" s="16">
        <f t="shared" si="82"/>
        <v>16679.357158333332</v>
      </c>
      <c r="BJ54" s="44">
        <f>$E$45*$H$8</f>
        <v>16679.357158333332</v>
      </c>
      <c r="BK54" s="44">
        <f>$E$45*$H$8</f>
        <v>16679.357158333332</v>
      </c>
      <c r="BL54" s="15">
        <f t="shared" si="43"/>
        <v>300228.42884999997</v>
      </c>
    </row>
    <row r="55" spans="1:64">
      <c r="A55" s="11"/>
      <c r="B55" s="34"/>
      <c r="C55" s="34"/>
      <c r="D55" s="34"/>
      <c r="E55" s="4"/>
      <c r="I55" s="22"/>
      <c r="J55" s="22"/>
      <c r="K55" s="22"/>
      <c r="L55" s="22"/>
      <c r="M55" s="22"/>
      <c r="N55" s="22"/>
      <c r="O55" s="23"/>
      <c r="P55" s="22"/>
      <c r="Q55" s="22"/>
      <c r="R55" s="24"/>
      <c r="S55" s="25"/>
      <c r="T55" s="22"/>
      <c r="U55" s="23"/>
      <c r="V55" s="24"/>
      <c r="W55" s="24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16">
        <f t="shared" si="40"/>
        <v>26463.551766666664</v>
      </c>
      <c r="AV55" s="16">
        <f t="shared" si="41"/>
        <v>26463.551766666664</v>
      </c>
      <c r="AW55" s="16">
        <f>$E$46*$H$6</f>
        <v>26463.551766666664</v>
      </c>
      <c r="AX55" s="16">
        <f>$E$46*$H$7</f>
        <v>26463.551766666664</v>
      </c>
      <c r="AY55" s="16">
        <f t="shared" ref="AY55:BI55" si="83">$E$46*$H$7</f>
        <v>26463.551766666664</v>
      </c>
      <c r="AZ55" s="16">
        <f t="shared" si="83"/>
        <v>26463.551766666664</v>
      </c>
      <c r="BA55" s="16">
        <f t="shared" si="83"/>
        <v>26463.551766666664</v>
      </c>
      <c r="BB55" s="16">
        <f t="shared" si="83"/>
        <v>26463.551766666664</v>
      </c>
      <c r="BC55" s="16">
        <f t="shared" si="83"/>
        <v>26463.551766666664</v>
      </c>
      <c r="BD55" s="16">
        <f t="shared" si="83"/>
        <v>26463.551766666664</v>
      </c>
      <c r="BE55" s="16">
        <f t="shared" si="83"/>
        <v>26463.551766666664</v>
      </c>
      <c r="BF55" s="16">
        <f t="shared" si="83"/>
        <v>26463.551766666664</v>
      </c>
      <c r="BG55" s="16">
        <f t="shared" si="83"/>
        <v>26463.551766666664</v>
      </c>
      <c r="BH55" s="16">
        <f t="shared" si="83"/>
        <v>26463.551766666664</v>
      </c>
      <c r="BI55" s="16">
        <f t="shared" si="83"/>
        <v>26463.551766666664</v>
      </c>
      <c r="BJ55" s="44">
        <f>$E$46*$H$8</f>
        <v>26463.551766666664</v>
      </c>
      <c r="BK55" s="44">
        <f>$E$46*$H$8</f>
        <v>26463.551766666664</v>
      </c>
      <c r="BL55" s="15">
        <f t="shared" si="43"/>
        <v>449880.38003333315</v>
      </c>
    </row>
    <row r="56" spans="1:64">
      <c r="F56" s="4"/>
      <c r="G56" s="4"/>
      <c r="I56" s="22"/>
      <c r="J56" s="22"/>
      <c r="K56" s="22"/>
      <c r="L56" s="22"/>
      <c r="M56" s="22"/>
      <c r="N56" s="22"/>
      <c r="O56" s="23"/>
      <c r="P56" s="22"/>
      <c r="Q56" s="22"/>
      <c r="R56" s="24"/>
      <c r="S56" s="25"/>
      <c r="T56" s="26"/>
      <c r="U56" s="23"/>
      <c r="V56" s="24"/>
      <c r="W56" s="24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16">
        <f t="shared" si="41"/>
        <v>28630.401841666662</v>
      </c>
      <c r="AW56" s="16">
        <f>$E$47*$H$6</f>
        <v>28630.401841666662</v>
      </c>
      <c r="AX56" s="16">
        <f>$E$47*$H$7</f>
        <v>28630.401841666662</v>
      </c>
      <c r="AY56" s="16">
        <f t="shared" ref="AY56:BI56" si="84">$E$47*$H$7</f>
        <v>28630.401841666662</v>
      </c>
      <c r="AZ56" s="16">
        <f t="shared" si="84"/>
        <v>28630.401841666662</v>
      </c>
      <c r="BA56" s="16">
        <f t="shared" si="84"/>
        <v>28630.401841666662</v>
      </c>
      <c r="BB56" s="16">
        <f t="shared" si="84"/>
        <v>28630.401841666662</v>
      </c>
      <c r="BC56" s="16">
        <f t="shared" si="84"/>
        <v>28630.401841666662</v>
      </c>
      <c r="BD56" s="16">
        <f t="shared" si="84"/>
        <v>28630.401841666662</v>
      </c>
      <c r="BE56" s="16">
        <f t="shared" si="84"/>
        <v>28630.401841666662</v>
      </c>
      <c r="BF56" s="16">
        <f t="shared" si="84"/>
        <v>28630.401841666662</v>
      </c>
      <c r="BG56" s="16">
        <f t="shared" si="84"/>
        <v>28630.401841666662</v>
      </c>
      <c r="BH56" s="16">
        <f t="shared" si="84"/>
        <v>28630.401841666662</v>
      </c>
      <c r="BI56" s="16">
        <f t="shared" si="84"/>
        <v>28630.401841666662</v>
      </c>
      <c r="BJ56" s="44">
        <f>$E$47*$H$8</f>
        <v>28630.401841666662</v>
      </c>
      <c r="BK56" s="44">
        <f>$E$47*$H$8</f>
        <v>28630.401841666662</v>
      </c>
      <c r="BL56" s="15">
        <f t="shared" si="43"/>
        <v>458086.4294666666</v>
      </c>
    </row>
    <row r="57" spans="1:64">
      <c r="A57" s="11"/>
      <c r="B57" s="45"/>
      <c r="F57" s="4"/>
      <c r="G57" s="4"/>
      <c r="I57" s="22"/>
      <c r="J57" s="22"/>
      <c r="K57" s="22"/>
      <c r="L57" s="22"/>
      <c r="M57" s="22"/>
      <c r="N57" s="22"/>
      <c r="O57" s="23"/>
      <c r="P57" s="22"/>
      <c r="Q57" s="22"/>
      <c r="R57" s="24"/>
      <c r="S57" s="25"/>
      <c r="T57" s="22"/>
      <c r="U57" s="23"/>
      <c r="V57" s="24"/>
      <c r="W57" s="24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16">
        <f>$E$48*$H$6</f>
        <v>-1572.728981117614</v>
      </c>
      <c r="AX57" s="16">
        <f>$E$48*$H$7</f>
        <v>-1572.728981117614</v>
      </c>
      <c r="AY57" s="16">
        <f t="shared" ref="AY57:BI57" si="85">$E$48*$H$7</f>
        <v>-1572.728981117614</v>
      </c>
      <c r="AZ57" s="16">
        <f t="shared" si="85"/>
        <v>-1572.728981117614</v>
      </c>
      <c r="BA57" s="16">
        <f t="shared" si="85"/>
        <v>-1572.728981117614</v>
      </c>
      <c r="BB57" s="16">
        <f t="shared" si="85"/>
        <v>-1572.728981117614</v>
      </c>
      <c r="BC57" s="16">
        <f t="shared" si="85"/>
        <v>-1572.728981117614</v>
      </c>
      <c r="BD57" s="16">
        <f t="shared" si="85"/>
        <v>-1572.728981117614</v>
      </c>
      <c r="BE57" s="16">
        <f t="shared" si="85"/>
        <v>-1572.728981117614</v>
      </c>
      <c r="BF57" s="16">
        <f t="shared" si="85"/>
        <v>-1572.728981117614</v>
      </c>
      <c r="BG57" s="16">
        <f t="shared" si="85"/>
        <v>-1572.728981117614</v>
      </c>
      <c r="BH57" s="16">
        <f t="shared" si="85"/>
        <v>-1572.728981117614</v>
      </c>
      <c r="BI57" s="16">
        <f t="shared" si="85"/>
        <v>-1572.728981117614</v>
      </c>
      <c r="BJ57" s="16">
        <f>$E48*$H$8</f>
        <v>-1572.728981117614</v>
      </c>
      <c r="BK57" s="16">
        <f>$E48*$H$8</f>
        <v>-1572.728981117614</v>
      </c>
      <c r="BL57" s="15">
        <f t="shared" si="43"/>
        <v>-23590.934716764204</v>
      </c>
    </row>
    <row r="58" spans="1:64">
      <c r="A58" s="11"/>
      <c r="B58" s="34"/>
      <c r="I58" s="22"/>
      <c r="J58" s="22"/>
      <c r="K58" s="22"/>
      <c r="L58" s="22"/>
      <c r="M58" s="22"/>
      <c r="N58" s="22"/>
      <c r="O58" s="23"/>
      <c r="P58" s="22"/>
      <c r="Q58" s="22"/>
      <c r="R58" s="24"/>
      <c r="S58" s="25"/>
      <c r="T58" s="22"/>
      <c r="U58" s="23"/>
      <c r="V58" s="24"/>
      <c r="W58" s="24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16">
        <f t="shared" ref="BA58:BI58" si="86">+$E$53*$H$7</f>
        <v>-337.91666666666663</v>
      </c>
      <c r="BB58" s="16">
        <f t="shared" si="86"/>
        <v>-337.91666666666663</v>
      </c>
      <c r="BC58" s="16">
        <f t="shared" si="86"/>
        <v>-337.91666666666663</v>
      </c>
      <c r="BD58" s="16">
        <f t="shared" si="86"/>
        <v>-337.91666666666663</v>
      </c>
      <c r="BE58" s="16">
        <f t="shared" si="86"/>
        <v>-337.91666666666663</v>
      </c>
      <c r="BF58" s="16">
        <f t="shared" si="86"/>
        <v>-337.91666666666663</v>
      </c>
      <c r="BG58" s="16">
        <f t="shared" si="86"/>
        <v>-337.91666666666663</v>
      </c>
      <c r="BH58" s="16">
        <f t="shared" si="86"/>
        <v>-337.91666666666663</v>
      </c>
      <c r="BI58" s="16">
        <f t="shared" si="86"/>
        <v>-337.91666666666663</v>
      </c>
      <c r="BJ58" s="16">
        <f>+$E53*$H$8</f>
        <v>-337.91666666666663</v>
      </c>
      <c r="BK58" s="16">
        <f>+$E53*$H$8</f>
        <v>-337.91666666666663</v>
      </c>
      <c r="BL58" s="15">
        <f t="shared" si="43"/>
        <v>-3717.0833333333321</v>
      </c>
    </row>
    <row r="59" spans="1:64" ht="15.75" thickBot="1">
      <c r="A59" s="11"/>
      <c r="B59" s="34"/>
      <c r="F59" s="4"/>
      <c r="G59" s="4"/>
      <c r="H59" s="3"/>
      <c r="I59" s="3"/>
      <c r="R59" s="3"/>
      <c r="S59" s="5"/>
      <c r="U59" s="6"/>
      <c r="V59" s="3"/>
      <c r="W59" s="3"/>
      <c r="BL59" s="14">
        <f>+SUM(BL17:BL58)</f>
        <v>32088128.284767423</v>
      </c>
    </row>
    <row r="60" spans="1:64">
      <c r="G60" s="3"/>
      <c r="H60" s="3"/>
      <c r="J60" s="3"/>
      <c r="V60" s="3"/>
      <c r="W60" s="3"/>
      <c r="X60" s="3"/>
    </row>
    <row r="61" spans="1:64">
      <c r="B61" s="35"/>
      <c r="J61" s="3"/>
      <c r="V61" s="3"/>
      <c r="W61" s="3"/>
      <c r="X61" s="3"/>
    </row>
    <row r="62" spans="1:64">
      <c r="R62" s="3"/>
    </row>
    <row r="63" spans="1:64">
      <c r="G63" s="3"/>
      <c r="J63" s="3"/>
      <c r="R63" s="3"/>
      <c r="S63" s="5"/>
      <c r="T63" s="1"/>
      <c r="V63" s="3"/>
    </row>
    <row r="64" spans="1:64">
      <c r="G64" s="3"/>
    </row>
    <row r="65" spans="1:10">
      <c r="G65" s="3"/>
    </row>
    <row r="66" spans="1:10">
      <c r="G66" s="3"/>
    </row>
    <row r="67" spans="1:10">
      <c r="A67" t="s">
        <v>2</v>
      </c>
      <c r="B67" s="35">
        <f>SUM(B8:B41)+B58</f>
        <v>413019198</v>
      </c>
      <c r="I67" s="3"/>
      <c r="J67" s="3"/>
    </row>
    <row r="68" spans="1:10">
      <c r="A68" t="s">
        <v>4</v>
      </c>
      <c r="B68" s="34">
        <v>1132205</v>
      </c>
      <c r="G68" s="3"/>
      <c r="H68" s="3"/>
    </row>
    <row r="69" spans="1:10">
      <c r="G69" s="3"/>
    </row>
  </sheetData>
  <pageMargins left="0.7" right="0.7" top="0.75" bottom="0.75" header="0.3" footer="0.3"/>
  <pageSetup paperSize="9" orientation="portrait" r:id="rId1"/>
  <ignoredErrors>
    <ignoredError sqref="AX41:AX5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3:AV34"/>
  <sheetViews>
    <sheetView topLeftCell="A4" workbookViewId="0">
      <selection activeCell="F14" sqref="F14"/>
    </sheetView>
  </sheetViews>
  <sheetFormatPr baseColWidth="10" defaultRowHeight="15"/>
  <cols>
    <col min="3" max="3" width="15.85546875" style="53" customWidth="1"/>
    <col min="4" max="4" width="12.7109375" customWidth="1"/>
    <col min="5" max="5" width="15.140625" bestFit="1" customWidth="1"/>
    <col min="9" max="9" width="21.42578125" customWidth="1"/>
    <col min="11" max="11" width="13.28515625" bestFit="1" customWidth="1"/>
    <col min="47" max="47" width="14" customWidth="1"/>
    <col min="48" max="48" width="14.28515625" bestFit="1" customWidth="1"/>
    <col min="259" max="259" width="15.85546875" customWidth="1"/>
    <col min="260" max="260" width="12.7109375" customWidth="1"/>
    <col min="261" max="261" width="15.140625" bestFit="1" customWidth="1"/>
    <col min="265" max="265" width="22.85546875" customWidth="1"/>
    <col min="267" max="267" width="13.28515625" bestFit="1" customWidth="1"/>
    <col min="303" max="303" width="14" customWidth="1"/>
    <col min="515" max="515" width="15.85546875" customWidth="1"/>
    <col min="516" max="516" width="12.7109375" customWidth="1"/>
    <col min="517" max="517" width="15.140625" bestFit="1" customWidth="1"/>
    <col min="521" max="521" width="22.85546875" customWidth="1"/>
    <col min="523" max="523" width="13.28515625" bestFit="1" customWidth="1"/>
    <col min="559" max="559" width="14" customWidth="1"/>
    <col min="771" max="771" width="15.85546875" customWidth="1"/>
    <col min="772" max="772" width="12.7109375" customWidth="1"/>
    <col min="773" max="773" width="15.140625" bestFit="1" customWidth="1"/>
    <col min="777" max="777" width="22.85546875" customWidth="1"/>
    <col min="779" max="779" width="13.28515625" bestFit="1" customWidth="1"/>
    <col min="815" max="815" width="14" customWidth="1"/>
    <col min="1027" max="1027" width="15.85546875" customWidth="1"/>
    <col min="1028" max="1028" width="12.7109375" customWidth="1"/>
    <col min="1029" max="1029" width="15.140625" bestFit="1" customWidth="1"/>
    <col min="1033" max="1033" width="22.85546875" customWidth="1"/>
    <col min="1035" max="1035" width="13.28515625" bestFit="1" customWidth="1"/>
    <col min="1071" max="1071" width="14" customWidth="1"/>
    <col min="1283" max="1283" width="15.85546875" customWidth="1"/>
    <col min="1284" max="1284" width="12.7109375" customWidth="1"/>
    <col min="1285" max="1285" width="15.140625" bestFit="1" customWidth="1"/>
    <col min="1289" max="1289" width="22.85546875" customWidth="1"/>
    <col min="1291" max="1291" width="13.28515625" bestFit="1" customWidth="1"/>
    <col min="1327" max="1327" width="14" customWidth="1"/>
    <col min="1539" max="1539" width="15.85546875" customWidth="1"/>
    <col min="1540" max="1540" width="12.7109375" customWidth="1"/>
    <col min="1541" max="1541" width="15.140625" bestFit="1" customWidth="1"/>
    <col min="1545" max="1545" width="22.85546875" customWidth="1"/>
    <col min="1547" max="1547" width="13.28515625" bestFit="1" customWidth="1"/>
    <col min="1583" max="1583" width="14" customWidth="1"/>
    <col min="1795" max="1795" width="15.85546875" customWidth="1"/>
    <col min="1796" max="1796" width="12.7109375" customWidth="1"/>
    <col min="1797" max="1797" width="15.140625" bestFit="1" customWidth="1"/>
    <col min="1801" max="1801" width="22.85546875" customWidth="1"/>
    <col min="1803" max="1803" width="13.28515625" bestFit="1" customWidth="1"/>
    <col min="1839" max="1839" width="14" customWidth="1"/>
    <col min="2051" max="2051" width="15.85546875" customWidth="1"/>
    <col min="2052" max="2052" width="12.7109375" customWidth="1"/>
    <col min="2053" max="2053" width="15.140625" bestFit="1" customWidth="1"/>
    <col min="2057" max="2057" width="22.85546875" customWidth="1"/>
    <col min="2059" max="2059" width="13.28515625" bestFit="1" customWidth="1"/>
    <col min="2095" max="2095" width="14" customWidth="1"/>
    <col min="2307" max="2307" width="15.85546875" customWidth="1"/>
    <col min="2308" max="2308" width="12.7109375" customWidth="1"/>
    <col min="2309" max="2309" width="15.140625" bestFit="1" customWidth="1"/>
    <col min="2313" max="2313" width="22.85546875" customWidth="1"/>
    <col min="2315" max="2315" width="13.28515625" bestFit="1" customWidth="1"/>
    <col min="2351" max="2351" width="14" customWidth="1"/>
    <col min="2563" max="2563" width="15.85546875" customWidth="1"/>
    <col min="2564" max="2564" width="12.7109375" customWidth="1"/>
    <col min="2565" max="2565" width="15.140625" bestFit="1" customWidth="1"/>
    <col min="2569" max="2569" width="22.85546875" customWidth="1"/>
    <col min="2571" max="2571" width="13.28515625" bestFit="1" customWidth="1"/>
    <col min="2607" max="2607" width="14" customWidth="1"/>
    <col min="2819" max="2819" width="15.85546875" customWidth="1"/>
    <col min="2820" max="2820" width="12.7109375" customWidth="1"/>
    <col min="2821" max="2821" width="15.140625" bestFit="1" customWidth="1"/>
    <col min="2825" max="2825" width="22.85546875" customWidth="1"/>
    <col min="2827" max="2827" width="13.28515625" bestFit="1" customWidth="1"/>
    <col min="2863" max="2863" width="14" customWidth="1"/>
    <col min="3075" max="3075" width="15.85546875" customWidth="1"/>
    <col min="3076" max="3076" width="12.7109375" customWidth="1"/>
    <col min="3077" max="3077" width="15.140625" bestFit="1" customWidth="1"/>
    <col min="3081" max="3081" width="22.85546875" customWidth="1"/>
    <col min="3083" max="3083" width="13.28515625" bestFit="1" customWidth="1"/>
    <col min="3119" max="3119" width="14" customWidth="1"/>
    <col min="3331" max="3331" width="15.85546875" customWidth="1"/>
    <col min="3332" max="3332" width="12.7109375" customWidth="1"/>
    <col min="3333" max="3333" width="15.140625" bestFit="1" customWidth="1"/>
    <col min="3337" max="3337" width="22.85546875" customWidth="1"/>
    <col min="3339" max="3339" width="13.28515625" bestFit="1" customWidth="1"/>
    <col min="3375" max="3375" width="14" customWidth="1"/>
    <col min="3587" max="3587" width="15.85546875" customWidth="1"/>
    <col min="3588" max="3588" width="12.7109375" customWidth="1"/>
    <col min="3589" max="3589" width="15.140625" bestFit="1" customWidth="1"/>
    <col min="3593" max="3593" width="22.85546875" customWidth="1"/>
    <col min="3595" max="3595" width="13.28515625" bestFit="1" customWidth="1"/>
    <col min="3631" max="3631" width="14" customWidth="1"/>
    <col min="3843" max="3843" width="15.85546875" customWidth="1"/>
    <col min="3844" max="3844" width="12.7109375" customWidth="1"/>
    <col min="3845" max="3845" width="15.140625" bestFit="1" customWidth="1"/>
    <col min="3849" max="3849" width="22.85546875" customWidth="1"/>
    <col min="3851" max="3851" width="13.28515625" bestFit="1" customWidth="1"/>
    <col min="3887" max="3887" width="14" customWidth="1"/>
    <col min="4099" max="4099" width="15.85546875" customWidth="1"/>
    <col min="4100" max="4100" width="12.7109375" customWidth="1"/>
    <col min="4101" max="4101" width="15.140625" bestFit="1" customWidth="1"/>
    <col min="4105" max="4105" width="22.85546875" customWidth="1"/>
    <col min="4107" max="4107" width="13.28515625" bestFit="1" customWidth="1"/>
    <col min="4143" max="4143" width="14" customWidth="1"/>
    <col min="4355" max="4355" width="15.85546875" customWidth="1"/>
    <col min="4356" max="4356" width="12.7109375" customWidth="1"/>
    <col min="4357" max="4357" width="15.140625" bestFit="1" customWidth="1"/>
    <col min="4361" max="4361" width="22.85546875" customWidth="1"/>
    <col min="4363" max="4363" width="13.28515625" bestFit="1" customWidth="1"/>
    <col min="4399" max="4399" width="14" customWidth="1"/>
    <col min="4611" max="4611" width="15.85546875" customWidth="1"/>
    <col min="4612" max="4612" width="12.7109375" customWidth="1"/>
    <col min="4613" max="4613" width="15.140625" bestFit="1" customWidth="1"/>
    <col min="4617" max="4617" width="22.85546875" customWidth="1"/>
    <col min="4619" max="4619" width="13.28515625" bestFit="1" customWidth="1"/>
    <col min="4655" max="4655" width="14" customWidth="1"/>
    <col min="4867" max="4867" width="15.85546875" customWidth="1"/>
    <col min="4868" max="4868" width="12.7109375" customWidth="1"/>
    <col min="4869" max="4869" width="15.140625" bestFit="1" customWidth="1"/>
    <col min="4873" max="4873" width="22.85546875" customWidth="1"/>
    <col min="4875" max="4875" width="13.28515625" bestFit="1" customWidth="1"/>
    <col min="4911" max="4911" width="14" customWidth="1"/>
    <col min="5123" max="5123" width="15.85546875" customWidth="1"/>
    <col min="5124" max="5124" width="12.7109375" customWidth="1"/>
    <col min="5125" max="5125" width="15.140625" bestFit="1" customWidth="1"/>
    <col min="5129" max="5129" width="22.85546875" customWidth="1"/>
    <col min="5131" max="5131" width="13.28515625" bestFit="1" customWidth="1"/>
    <col min="5167" max="5167" width="14" customWidth="1"/>
    <col min="5379" max="5379" width="15.85546875" customWidth="1"/>
    <col min="5380" max="5380" width="12.7109375" customWidth="1"/>
    <col min="5381" max="5381" width="15.140625" bestFit="1" customWidth="1"/>
    <col min="5385" max="5385" width="22.85546875" customWidth="1"/>
    <col min="5387" max="5387" width="13.28515625" bestFit="1" customWidth="1"/>
    <col min="5423" max="5423" width="14" customWidth="1"/>
    <col min="5635" max="5635" width="15.85546875" customWidth="1"/>
    <col min="5636" max="5636" width="12.7109375" customWidth="1"/>
    <col min="5637" max="5637" width="15.140625" bestFit="1" customWidth="1"/>
    <col min="5641" max="5641" width="22.85546875" customWidth="1"/>
    <col min="5643" max="5643" width="13.28515625" bestFit="1" customWidth="1"/>
    <col min="5679" max="5679" width="14" customWidth="1"/>
    <col min="5891" max="5891" width="15.85546875" customWidth="1"/>
    <col min="5892" max="5892" width="12.7109375" customWidth="1"/>
    <col min="5893" max="5893" width="15.140625" bestFit="1" customWidth="1"/>
    <col min="5897" max="5897" width="22.85546875" customWidth="1"/>
    <col min="5899" max="5899" width="13.28515625" bestFit="1" customWidth="1"/>
    <col min="5935" max="5935" width="14" customWidth="1"/>
    <col min="6147" max="6147" width="15.85546875" customWidth="1"/>
    <col min="6148" max="6148" width="12.7109375" customWidth="1"/>
    <col min="6149" max="6149" width="15.140625" bestFit="1" customWidth="1"/>
    <col min="6153" max="6153" width="22.85546875" customWidth="1"/>
    <col min="6155" max="6155" width="13.28515625" bestFit="1" customWidth="1"/>
    <col min="6191" max="6191" width="14" customWidth="1"/>
    <col min="6403" max="6403" width="15.85546875" customWidth="1"/>
    <col min="6404" max="6404" width="12.7109375" customWidth="1"/>
    <col min="6405" max="6405" width="15.140625" bestFit="1" customWidth="1"/>
    <col min="6409" max="6409" width="22.85546875" customWidth="1"/>
    <col min="6411" max="6411" width="13.28515625" bestFit="1" customWidth="1"/>
    <col min="6447" max="6447" width="14" customWidth="1"/>
    <col min="6659" max="6659" width="15.85546875" customWidth="1"/>
    <col min="6660" max="6660" width="12.7109375" customWidth="1"/>
    <col min="6661" max="6661" width="15.140625" bestFit="1" customWidth="1"/>
    <col min="6665" max="6665" width="22.85546875" customWidth="1"/>
    <col min="6667" max="6667" width="13.28515625" bestFit="1" customWidth="1"/>
    <col min="6703" max="6703" width="14" customWidth="1"/>
    <col min="6915" max="6915" width="15.85546875" customWidth="1"/>
    <col min="6916" max="6916" width="12.7109375" customWidth="1"/>
    <col min="6917" max="6917" width="15.140625" bestFit="1" customWidth="1"/>
    <col min="6921" max="6921" width="22.85546875" customWidth="1"/>
    <col min="6923" max="6923" width="13.28515625" bestFit="1" customWidth="1"/>
    <col min="6959" max="6959" width="14" customWidth="1"/>
    <col min="7171" max="7171" width="15.85546875" customWidth="1"/>
    <col min="7172" max="7172" width="12.7109375" customWidth="1"/>
    <col min="7173" max="7173" width="15.140625" bestFit="1" customWidth="1"/>
    <col min="7177" max="7177" width="22.85546875" customWidth="1"/>
    <col min="7179" max="7179" width="13.28515625" bestFit="1" customWidth="1"/>
    <col min="7215" max="7215" width="14" customWidth="1"/>
    <col min="7427" max="7427" width="15.85546875" customWidth="1"/>
    <col min="7428" max="7428" width="12.7109375" customWidth="1"/>
    <col min="7429" max="7429" width="15.140625" bestFit="1" customWidth="1"/>
    <col min="7433" max="7433" width="22.85546875" customWidth="1"/>
    <col min="7435" max="7435" width="13.28515625" bestFit="1" customWidth="1"/>
    <col min="7471" max="7471" width="14" customWidth="1"/>
    <col min="7683" max="7683" width="15.85546875" customWidth="1"/>
    <col min="7684" max="7684" width="12.7109375" customWidth="1"/>
    <col min="7685" max="7685" width="15.140625" bestFit="1" customWidth="1"/>
    <col min="7689" max="7689" width="22.85546875" customWidth="1"/>
    <col min="7691" max="7691" width="13.28515625" bestFit="1" customWidth="1"/>
    <col min="7727" max="7727" width="14" customWidth="1"/>
    <col min="7939" max="7939" width="15.85546875" customWidth="1"/>
    <col min="7940" max="7940" width="12.7109375" customWidth="1"/>
    <col min="7941" max="7941" width="15.140625" bestFit="1" customWidth="1"/>
    <col min="7945" max="7945" width="22.85546875" customWidth="1"/>
    <col min="7947" max="7947" width="13.28515625" bestFit="1" customWidth="1"/>
    <col min="7983" max="7983" width="14" customWidth="1"/>
    <col min="8195" max="8195" width="15.85546875" customWidth="1"/>
    <col min="8196" max="8196" width="12.7109375" customWidth="1"/>
    <col min="8197" max="8197" width="15.140625" bestFit="1" customWidth="1"/>
    <col min="8201" max="8201" width="22.85546875" customWidth="1"/>
    <col min="8203" max="8203" width="13.28515625" bestFit="1" customWidth="1"/>
    <col min="8239" max="8239" width="14" customWidth="1"/>
    <col min="8451" max="8451" width="15.85546875" customWidth="1"/>
    <col min="8452" max="8452" width="12.7109375" customWidth="1"/>
    <col min="8453" max="8453" width="15.140625" bestFit="1" customWidth="1"/>
    <col min="8457" max="8457" width="22.85546875" customWidth="1"/>
    <col min="8459" max="8459" width="13.28515625" bestFit="1" customWidth="1"/>
    <col min="8495" max="8495" width="14" customWidth="1"/>
    <col min="8707" max="8707" width="15.85546875" customWidth="1"/>
    <col min="8708" max="8708" width="12.7109375" customWidth="1"/>
    <col min="8709" max="8709" width="15.140625" bestFit="1" customWidth="1"/>
    <col min="8713" max="8713" width="22.85546875" customWidth="1"/>
    <col min="8715" max="8715" width="13.28515625" bestFit="1" customWidth="1"/>
    <col min="8751" max="8751" width="14" customWidth="1"/>
    <col min="8963" max="8963" width="15.85546875" customWidth="1"/>
    <col min="8964" max="8964" width="12.7109375" customWidth="1"/>
    <col min="8965" max="8965" width="15.140625" bestFit="1" customWidth="1"/>
    <col min="8969" max="8969" width="22.85546875" customWidth="1"/>
    <col min="8971" max="8971" width="13.28515625" bestFit="1" customWidth="1"/>
    <col min="9007" max="9007" width="14" customWidth="1"/>
    <col min="9219" max="9219" width="15.85546875" customWidth="1"/>
    <col min="9220" max="9220" width="12.7109375" customWidth="1"/>
    <col min="9221" max="9221" width="15.140625" bestFit="1" customWidth="1"/>
    <col min="9225" max="9225" width="22.85546875" customWidth="1"/>
    <col min="9227" max="9227" width="13.28515625" bestFit="1" customWidth="1"/>
    <col min="9263" max="9263" width="14" customWidth="1"/>
    <col min="9475" max="9475" width="15.85546875" customWidth="1"/>
    <col min="9476" max="9476" width="12.7109375" customWidth="1"/>
    <col min="9477" max="9477" width="15.140625" bestFit="1" customWidth="1"/>
    <col min="9481" max="9481" width="22.85546875" customWidth="1"/>
    <col min="9483" max="9483" width="13.28515625" bestFit="1" customWidth="1"/>
    <col min="9519" max="9519" width="14" customWidth="1"/>
    <col min="9731" max="9731" width="15.85546875" customWidth="1"/>
    <col min="9732" max="9732" width="12.7109375" customWidth="1"/>
    <col min="9733" max="9733" width="15.140625" bestFit="1" customWidth="1"/>
    <col min="9737" max="9737" width="22.85546875" customWidth="1"/>
    <col min="9739" max="9739" width="13.28515625" bestFit="1" customWidth="1"/>
    <col min="9775" max="9775" width="14" customWidth="1"/>
    <col min="9987" max="9987" width="15.85546875" customWidth="1"/>
    <col min="9988" max="9988" width="12.7109375" customWidth="1"/>
    <col min="9989" max="9989" width="15.140625" bestFit="1" customWidth="1"/>
    <col min="9993" max="9993" width="22.85546875" customWidth="1"/>
    <col min="9995" max="9995" width="13.28515625" bestFit="1" customWidth="1"/>
    <col min="10031" max="10031" width="14" customWidth="1"/>
    <col min="10243" max="10243" width="15.85546875" customWidth="1"/>
    <col min="10244" max="10244" width="12.7109375" customWidth="1"/>
    <col min="10245" max="10245" width="15.140625" bestFit="1" customWidth="1"/>
    <col min="10249" max="10249" width="22.85546875" customWidth="1"/>
    <col min="10251" max="10251" width="13.28515625" bestFit="1" customWidth="1"/>
    <col min="10287" max="10287" width="14" customWidth="1"/>
    <col min="10499" max="10499" width="15.85546875" customWidth="1"/>
    <col min="10500" max="10500" width="12.7109375" customWidth="1"/>
    <col min="10501" max="10501" width="15.140625" bestFit="1" customWidth="1"/>
    <col min="10505" max="10505" width="22.85546875" customWidth="1"/>
    <col min="10507" max="10507" width="13.28515625" bestFit="1" customWidth="1"/>
    <col min="10543" max="10543" width="14" customWidth="1"/>
    <col min="10755" max="10755" width="15.85546875" customWidth="1"/>
    <col min="10756" max="10756" width="12.7109375" customWidth="1"/>
    <col min="10757" max="10757" width="15.140625" bestFit="1" customWidth="1"/>
    <col min="10761" max="10761" width="22.85546875" customWidth="1"/>
    <col min="10763" max="10763" width="13.28515625" bestFit="1" customWidth="1"/>
    <col min="10799" max="10799" width="14" customWidth="1"/>
    <col min="11011" max="11011" width="15.85546875" customWidth="1"/>
    <col min="11012" max="11012" width="12.7109375" customWidth="1"/>
    <col min="11013" max="11013" width="15.140625" bestFit="1" customWidth="1"/>
    <col min="11017" max="11017" width="22.85546875" customWidth="1"/>
    <col min="11019" max="11019" width="13.28515625" bestFit="1" customWidth="1"/>
    <col min="11055" max="11055" width="14" customWidth="1"/>
    <col min="11267" max="11267" width="15.85546875" customWidth="1"/>
    <col min="11268" max="11268" width="12.7109375" customWidth="1"/>
    <col min="11269" max="11269" width="15.140625" bestFit="1" customWidth="1"/>
    <col min="11273" max="11273" width="22.85546875" customWidth="1"/>
    <col min="11275" max="11275" width="13.28515625" bestFit="1" customWidth="1"/>
    <col min="11311" max="11311" width="14" customWidth="1"/>
    <col min="11523" max="11523" width="15.85546875" customWidth="1"/>
    <col min="11524" max="11524" width="12.7109375" customWidth="1"/>
    <col min="11525" max="11525" width="15.140625" bestFit="1" customWidth="1"/>
    <col min="11529" max="11529" width="22.85546875" customWidth="1"/>
    <col min="11531" max="11531" width="13.28515625" bestFit="1" customWidth="1"/>
    <col min="11567" max="11567" width="14" customWidth="1"/>
    <col min="11779" max="11779" width="15.85546875" customWidth="1"/>
    <col min="11780" max="11780" width="12.7109375" customWidth="1"/>
    <col min="11781" max="11781" width="15.140625" bestFit="1" customWidth="1"/>
    <col min="11785" max="11785" width="22.85546875" customWidth="1"/>
    <col min="11787" max="11787" width="13.28515625" bestFit="1" customWidth="1"/>
    <col min="11823" max="11823" width="14" customWidth="1"/>
    <col min="12035" max="12035" width="15.85546875" customWidth="1"/>
    <col min="12036" max="12036" width="12.7109375" customWidth="1"/>
    <col min="12037" max="12037" width="15.140625" bestFit="1" customWidth="1"/>
    <col min="12041" max="12041" width="22.85546875" customWidth="1"/>
    <col min="12043" max="12043" width="13.28515625" bestFit="1" customWidth="1"/>
    <col min="12079" max="12079" width="14" customWidth="1"/>
    <col min="12291" max="12291" width="15.85546875" customWidth="1"/>
    <col min="12292" max="12292" width="12.7109375" customWidth="1"/>
    <col min="12293" max="12293" width="15.140625" bestFit="1" customWidth="1"/>
    <col min="12297" max="12297" width="22.85546875" customWidth="1"/>
    <col min="12299" max="12299" width="13.28515625" bestFit="1" customWidth="1"/>
    <col min="12335" max="12335" width="14" customWidth="1"/>
    <col min="12547" max="12547" width="15.85546875" customWidth="1"/>
    <col min="12548" max="12548" width="12.7109375" customWidth="1"/>
    <col min="12549" max="12549" width="15.140625" bestFit="1" customWidth="1"/>
    <col min="12553" max="12553" width="22.85546875" customWidth="1"/>
    <col min="12555" max="12555" width="13.28515625" bestFit="1" customWidth="1"/>
    <col min="12591" max="12591" width="14" customWidth="1"/>
    <col min="12803" max="12803" width="15.85546875" customWidth="1"/>
    <col min="12804" max="12804" width="12.7109375" customWidth="1"/>
    <col min="12805" max="12805" width="15.140625" bestFit="1" customWidth="1"/>
    <col min="12809" max="12809" width="22.85546875" customWidth="1"/>
    <col min="12811" max="12811" width="13.28515625" bestFit="1" customWidth="1"/>
    <col min="12847" max="12847" width="14" customWidth="1"/>
    <col min="13059" max="13059" width="15.85546875" customWidth="1"/>
    <col min="13060" max="13060" width="12.7109375" customWidth="1"/>
    <col min="13061" max="13061" width="15.140625" bestFit="1" customWidth="1"/>
    <col min="13065" max="13065" width="22.85546875" customWidth="1"/>
    <col min="13067" max="13067" width="13.28515625" bestFit="1" customWidth="1"/>
    <col min="13103" max="13103" width="14" customWidth="1"/>
    <col min="13315" max="13315" width="15.85546875" customWidth="1"/>
    <col min="13316" max="13316" width="12.7109375" customWidth="1"/>
    <col min="13317" max="13317" width="15.140625" bestFit="1" customWidth="1"/>
    <col min="13321" max="13321" width="22.85546875" customWidth="1"/>
    <col min="13323" max="13323" width="13.28515625" bestFit="1" customWidth="1"/>
    <col min="13359" max="13359" width="14" customWidth="1"/>
    <col min="13571" max="13571" width="15.85546875" customWidth="1"/>
    <col min="13572" max="13572" width="12.7109375" customWidth="1"/>
    <col min="13573" max="13573" width="15.140625" bestFit="1" customWidth="1"/>
    <col min="13577" max="13577" width="22.85546875" customWidth="1"/>
    <col min="13579" max="13579" width="13.28515625" bestFit="1" customWidth="1"/>
    <col min="13615" max="13615" width="14" customWidth="1"/>
    <col min="13827" max="13827" width="15.85546875" customWidth="1"/>
    <col min="13828" max="13828" width="12.7109375" customWidth="1"/>
    <col min="13829" max="13829" width="15.140625" bestFit="1" customWidth="1"/>
    <col min="13833" max="13833" width="22.85546875" customWidth="1"/>
    <col min="13835" max="13835" width="13.28515625" bestFit="1" customWidth="1"/>
    <col min="13871" max="13871" width="14" customWidth="1"/>
    <col min="14083" max="14083" width="15.85546875" customWidth="1"/>
    <col min="14084" max="14084" width="12.7109375" customWidth="1"/>
    <col min="14085" max="14085" width="15.140625" bestFit="1" customWidth="1"/>
    <col min="14089" max="14089" width="22.85546875" customWidth="1"/>
    <col min="14091" max="14091" width="13.28515625" bestFit="1" customWidth="1"/>
    <col min="14127" max="14127" width="14" customWidth="1"/>
    <col min="14339" max="14339" width="15.85546875" customWidth="1"/>
    <col min="14340" max="14340" width="12.7109375" customWidth="1"/>
    <col min="14341" max="14341" width="15.140625" bestFit="1" customWidth="1"/>
    <col min="14345" max="14345" width="22.85546875" customWidth="1"/>
    <col min="14347" max="14347" width="13.28515625" bestFit="1" customWidth="1"/>
    <col min="14383" max="14383" width="14" customWidth="1"/>
    <col min="14595" max="14595" width="15.85546875" customWidth="1"/>
    <col min="14596" max="14596" width="12.7109375" customWidth="1"/>
    <col min="14597" max="14597" width="15.140625" bestFit="1" customWidth="1"/>
    <col min="14601" max="14601" width="22.85546875" customWidth="1"/>
    <col min="14603" max="14603" width="13.28515625" bestFit="1" customWidth="1"/>
    <col min="14639" max="14639" width="14" customWidth="1"/>
    <col min="14851" max="14851" width="15.85546875" customWidth="1"/>
    <col min="14852" max="14852" width="12.7109375" customWidth="1"/>
    <col min="14853" max="14853" width="15.140625" bestFit="1" customWidth="1"/>
    <col min="14857" max="14857" width="22.85546875" customWidth="1"/>
    <col min="14859" max="14859" width="13.28515625" bestFit="1" customWidth="1"/>
    <col min="14895" max="14895" width="14" customWidth="1"/>
    <col min="15107" max="15107" width="15.85546875" customWidth="1"/>
    <col min="15108" max="15108" width="12.7109375" customWidth="1"/>
    <col min="15109" max="15109" width="15.140625" bestFit="1" customWidth="1"/>
    <col min="15113" max="15113" width="22.85546875" customWidth="1"/>
    <col min="15115" max="15115" width="13.28515625" bestFit="1" customWidth="1"/>
    <col min="15151" max="15151" width="14" customWidth="1"/>
    <col min="15363" max="15363" width="15.85546875" customWidth="1"/>
    <col min="15364" max="15364" width="12.7109375" customWidth="1"/>
    <col min="15365" max="15365" width="15.140625" bestFit="1" customWidth="1"/>
    <col min="15369" max="15369" width="22.85546875" customWidth="1"/>
    <col min="15371" max="15371" width="13.28515625" bestFit="1" customWidth="1"/>
    <col min="15407" max="15407" width="14" customWidth="1"/>
    <col min="15619" max="15619" width="15.85546875" customWidth="1"/>
    <col min="15620" max="15620" width="12.7109375" customWidth="1"/>
    <col min="15621" max="15621" width="15.140625" bestFit="1" customWidth="1"/>
    <col min="15625" max="15625" width="22.85546875" customWidth="1"/>
    <col min="15627" max="15627" width="13.28515625" bestFit="1" customWidth="1"/>
    <col min="15663" max="15663" width="14" customWidth="1"/>
    <col min="15875" max="15875" width="15.85546875" customWidth="1"/>
    <col min="15876" max="15876" width="12.7109375" customWidth="1"/>
    <col min="15877" max="15877" width="15.140625" bestFit="1" customWidth="1"/>
    <col min="15881" max="15881" width="22.85546875" customWidth="1"/>
    <col min="15883" max="15883" width="13.28515625" bestFit="1" customWidth="1"/>
    <col min="15919" max="15919" width="14" customWidth="1"/>
    <col min="16131" max="16131" width="15.85546875" customWidth="1"/>
    <col min="16132" max="16132" width="12.7109375" customWidth="1"/>
    <col min="16133" max="16133" width="15.140625" bestFit="1" customWidth="1"/>
    <col min="16137" max="16137" width="22.85546875" customWidth="1"/>
    <col min="16139" max="16139" width="13.28515625" bestFit="1" customWidth="1"/>
    <col min="16175" max="16175" width="14" customWidth="1"/>
  </cols>
  <sheetData>
    <row r="3" spans="1:25" ht="15.75" thickBot="1"/>
    <row r="4" spans="1:25" ht="15.75">
      <c r="A4" s="54" t="s">
        <v>19</v>
      </c>
      <c r="E4" s="4" t="s">
        <v>5</v>
      </c>
      <c r="F4" s="13">
        <f t="shared" ref="F4:F9" si="0">8.11%/12</f>
        <v>6.7583333333333323E-3</v>
      </c>
      <c r="G4" s="2"/>
      <c r="H4" s="29"/>
      <c r="I4" s="36" t="s">
        <v>20</v>
      </c>
      <c r="J4" s="37"/>
      <c r="K4" s="38">
        <f>+C25</f>
        <v>7267197.4499999993</v>
      </c>
      <c r="M4" s="6"/>
      <c r="T4" s="4"/>
      <c r="U4" s="4"/>
      <c r="V4" s="11"/>
      <c r="W4" s="4"/>
      <c r="X4" s="11"/>
      <c r="Y4" s="4"/>
    </row>
    <row r="5" spans="1:25">
      <c r="E5" s="4" t="s">
        <v>6</v>
      </c>
      <c r="F5" s="13">
        <f t="shared" si="0"/>
        <v>6.7583333333333323E-3</v>
      </c>
      <c r="G5" s="3"/>
      <c r="H5" s="30" t="s">
        <v>14</v>
      </c>
      <c r="I5" s="31" t="s">
        <v>21</v>
      </c>
      <c r="J5" s="32"/>
      <c r="K5" s="33">
        <f>+AV34</f>
        <v>1399459.2904071666</v>
      </c>
      <c r="M5" s="6"/>
      <c r="T5" s="11"/>
      <c r="U5" s="11"/>
      <c r="V5" s="11"/>
      <c r="W5" s="12"/>
      <c r="X5" s="11"/>
      <c r="Y5" s="12"/>
    </row>
    <row r="6" spans="1:25" ht="15.75" thickBot="1">
      <c r="E6" s="4" t="s">
        <v>7</v>
      </c>
      <c r="F6" s="13">
        <f t="shared" si="0"/>
        <v>6.7583333333333323E-3</v>
      </c>
      <c r="G6" s="3"/>
      <c r="H6" s="55" t="s">
        <v>16</v>
      </c>
      <c r="I6" s="56" t="s">
        <v>3</v>
      </c>
      <c r="J6" s="56"/>
      <c r="K6" s="57">
        <f>SUM(K4:K5)</f>
        <v>8666656.7404071651</v>
      </c>
      <c r="M6" s="6"/>
      <c r="T6" s="4"/>
      <c r="U6" s="11"/>
      <c r="V6" s="11"/>
      <c r="W6" s="4"/>
      <c r="X6" s="11"/>
      <c r="Y6" s="4"/>
    </row>
    <row r="7" spans="1:25">
      <c r="B7" s="48">
        <v>39722</v>
      </c>
      <c r="C7" s="51">
        <v>668388.85</v>
      </c>
      <c r="E7" s="4" t="s">
        <v>8</v>
      </c>
      <c r="F7" s="13">
        <f t="shared" si="0"/>
        <v>6.7583333333333323E-3</v>
      </c>
      <c r="G7" s="3"/>
      <c r="H7" s="58"/>
      <c r="I7" s="31"/>
      <c r="J7" s="35"/>
      <c r="K7" s="32"/>
      <c r="M7" s="6"/>
      <c r="T7" s="4"/>
      <c r="U7" s="11"/>
      <c r="V7" s="11"/>
      <c r="W7" s="4"/>
      <c r="X7" s="11"/>
      <c r="Y7" s="4"/>
    </row>
    <row r="8" spans="1:25">
      <c r="B8" s="48">
        <v>39753</v>
      </c>
      <c r="C8" s="51">
        <v>516836.66</v>
      </c>
      <c r="E8" s="4" t="s">
        <v>9</v>
      </c>
      <c r="F8" s="13">
        <f t="shared" si="0"/>
        <v>6.7583333333333323E-3</v>
      </c>
      <c r="G8" s="3"/>
      <c r="H8" s="59"/>
      <c r="I8" s="59"/>
      <c r="J8" s="59"/>
      <c r="K8" s="59"/>
      <c r="M8" s="6"/>
      <c r="T8" s="4"/>
      <c r="U8" s="11"/>
      <c r="V8" s="11"/>
      <c r="W8" s="11"/>
      <c r="X8" s="11"/>
      <c r="Y8" s="11"/>
    </row>
    <row r="9" spans="1:25">
      <c r="B9" s="48">
        <v>39783</v>
      </c>
      <c r="C9" s="51">
        <v>498673.99</v>
      </c>
      <c r="E9" s="4" t="s">
        <v>10</v>
      </c>
      <c r="F9" s="13">
        <f t="shared" si="0"/>
        <v>6.7583333333333323E-3</v>
      </c>
      <c r="G9" s="3"/>
      <c r="H9" s="3"/>
      <c r="I9" s="3"/>
      <c r="J9" s="3"/>
      <c r="K9" s="3"/>
      <c r="L9" s="3"/>
      <c r="M9" s="6"/>
      <c r="Q9" s="3"/>
      <c r="R9" s="3"/>
      <c r="T9" s="4"/>
      <c r="U9" s="4"/>
      <c r="V9" s="4"/>
      <c r="W9" s="11"/>
      <c r="X9" s="11"/>
      <c r="Y9" s="11"/>
    </row>
    <row r="10" spans="1:25">
      <c r="B10" s="48">
        <v>39814</v>
      </c>
      <c r="C10" s="51">
        <v>366000.28</v>
      </c>
      <c r="E10" s="4"/>
      <c r="F10" s="3"/>
      <c r="G10" s="3"/>
      <c r="H10" s="3"/>
      <c r="I10" s="3"/>
      <c r="J10" s="3"/>
      <c r="K10" s="3"/>
      <c r="L10" s="3"/>
      <c r="M10" s="6"/>
      <c r="P10" s="3"/>
      <c r="Q10" s="3"/>
      <c r="R10" s="3"/>
      <c r="T10" s="4"/>
      <c r="U10" s="4"/>
      <c r="V10" s="4"/>
      <c r="W10" s="4"/>
      <c r="X10" s="4"/>
      <c r="Y10" s="4"/>
    </row>
    <row r="11" spans="1:25">
      <c r="B11" s="48">
        <v>39845</v>
      </c>
      <c r="C11" s="51">
        <v>254911.03</v>
      </c>
      <c r="E11" s="4"/>
      <c r="F11" s="3"/>
      <c r="G11" s="3"/>
      <c r="H11" s="3"/>
      <c r="I11" s="3"/>
      <c r="J11" s="3"/>
      <c r="K11" s="3"/>
      <c r="L11" s="3"/>
      <c r="M11" s="6"/>
      <c r="P11" s="3"/>
      <c r="Q11" s="3"/>
      <c r="R11" s="3"/>
      <c r="T11" s="4"/>
      <c r="U11" s="4"/>
      <c r="V11" s="4"/>
      <c r="W11" s="4"/>
      <c r="X11" s="4"/>
      <c r="Y11" s="4"/>
    </row>
    <row r="12" spans="1:25">
      <c r="B12" s="48">
        <v>39873</v>
      </c>
      <c r="C12" s="51">
        <f>261684.03+152785.96+999.6</f>
        <v>415469.58999999997</v>
      </c>
      <c r="E12" s="4"/>
      <c r="F12" s="3"/>
      <c r="G12" s="3"/>
      <c r="H12" s="3"/>
      <c r="I12" s="3"/>
      <c r="J12" s="3"/>
      <c r="K12" s="3"/>
      <c r="L12" s="3"/>
      <c r="M12" s="8"/>
      <c r="P12" s="3"/>
      <c r="Q12" s="3"/>
      <c r="R12" s="3"/>
      <c r="T12" s="4"/>
      <c r="U12" s="4"/>
      <c r="V12" s="4"/>
      <c r="W12" s="4"/>
      <c r="X12" s="4"/>
      <c r="Y12" s="4"/>
    </row>
    <row r="13" spans="1:25">
      <c r="B13" s="48">
        <v>39904</v>
      </c>
      <c r="C13" s="51">
        <f>221047.79+143236.82+937.13</f>
        <v>365221.74</v>
      </c>
      <c r="H13" s="3"/>
      <c r="I13" s="3"/>
      <c r="J13" s="3"/>
      <c r="K13" s="3"/>
      <c r="L13" s="3"/>
      <c r="M13" s="8"/>
      <c r="P13" s="3"/>
      <c r="Q13" s="3"/>
      <c r="R13" s="3"/>
      <c r="T13" s="4"/>
      <c r="U13" s="4"/>
      <c r="V13" s="4"/>
      <c r="W13" s="4"/>
      <c r="X13" s="4"/>
      <c r="Y13" s="4"/>
    </row>
    <row r="14" spans="1:25">
      <c r="B14" s="48">
        <v>39934</v>
      </c>
      <c r="C14" s="51">
        <f>194460.5+138462.27+905.89</f>
        <v>333828.66000000003</v>
      </c>
      <c r="H14" s="3"/>
      <c r="I14" s="3"/>
      <c r="J14" s="3"/>
      <c r="K14" s="3"/>
      <c r="L14" s="3"/>
      <c r="M14" s="8"/>
      <c r="N14" s="3"/>
      <c r="P14" s="3"/>
      <c r="Q14" s="3"/>
      <c r="R14" s="3"/>
      <c r="T14" s="4"/>
      <c r="U14" s="4"/>
      <c r="V14" s="4"/>
      <c r="W14" s="4"/>
      <c r="X14" s="4"/>
      <c r="Y14" s="4"/>
    </row>
    <row r="15" spans="1:25">
      <c r="B15" s="48">
        <v>39965</v>
      </c>
      <c r="C15" s="51">
        <v>361260.18</v>
      </c>
      <c r="H15" s="3"/>
      <c r="I15" s="3"/>
      <c r="J15" s="3"/>
      <c r="K15" s="3"/>
      <c r="L15" s="3"/>
      <c r="M15" s="8"/>
      <c r="P15" s="3"/>
      <c r="Q15" s="3"/>
      <c r="R15" s="3"/>
      <c r="T15" s="4"/>
      <c r="U15" s="4"/>
      <c r="V15" s="4"/>
      <c r="W15" s="4"/>
      <c r="X15" s="4"/>
      <c r="Y15" s="4"/>
    </row>
    <row r="16" spans="1:25" ht="15.75" thickBot="1">
      <c r="B16" s="48"/>
      <c r="C16" s="51"/>
      <c r="G16" s="3"/>
      <c r="H16" s="3"/>
      <c r="I16" s="3"/>
      <c r="J16" s="3"/>
      <c r="K16" s="3"/>
      <c r="L16" s="3"/>
      <c r="M16" s="8"/>
      <c r="P16" s="3"/>
      <c r="Q16" s="3"/>
      <c r="R16" s="3"/>
      <c r="T16" s="4"/>
      <c r="U16" s="4"/>
      <c r="V16" s="4"/>
      <c r="W16" s="4"/>
      <c r="X16" s="4"/>
      <c r="Y16" s="4"/>
    </row>
    <row r="17" spans="2:48" ht="15.75" thickBot="1">
      <c r="B17" s="48">
        <v>40299</v>
      </c>
      <c r="C17" s="51">
        <v>469162.96</v>
      </c>
      <c r="E17" s="4"/>
      <c r="F17" s="4"/>
      <c r="G17" s="20">
        <v>39722</v>
      </c>
      <c r="H17" s="20">
        <v>39753</v>
      </c>
      <c r="I17" s="20">
        <v>39783</v>
      </c>
      <c r="J17" s="20">
        <v>39814</v>
      </c>
      <c r="K17" s="20">
        <v>39845</v>
      </c>
      <c r="L17" s="20">
        <v>39873</v>
      </c>
      <c r="M17" s="20">
        <v>39904</v>
      </c>
      <c r="N17" s="20">
        <v>39934</v>
      </c>
      <c r="O17" s="20">
        <v>39965</v>
      </c>
      <c r="P17" s="20">
        <v>39995</v>
      </c>
      <c r="Q17" s="20">
        <v>40026</v>
      </c>
      <c r="R17" s="20">
        <v>40057</v>
      </c>
      <c r="S17" s="20">
        <v>40087</v>
      </c>
      <c r="T17" s="20">
        <v>40118</v>
      </c>
      <c r="U17" s="20">
        <v>40148</v>
      </c>
      <c r="V17" s="20">
        <v>40179</v>
      </c>
      <c r="W17" s="20">
        <v>40210</v>
      </c>
      <c r="X17" s="20">
        <v>40238</v>
      </c>
      <c r="Y17" s="20">
        <v>40269</v>
      </c>
      <c r="Z17" s="20">
        <v>40299</v>
      </c>
      <c r="AA17" s="20">
        <v>40330</v>
      </c>
      <c r="AB17" s="20">
        <v>40360</v>
      </c>
      <c r="AC17" s="20">
        <v>40391</v>
      </c>
      <c r="AD17" s="20">
        <v>40422</v>
      </c>
      <c r="AE17" s="20">
        <v>40452</v>
      </c>
      <c r="AF17" s="20">
        <v>40483</v>
      </c>
      <c r="AG17" s="20">
        <v>40513</v>
      </c>
      <c r="AH17" s="20">
        <v>40544</v>
      </c>
      <c r="AI17" s="20">
        <v>40575</v>
      </c>
      <c r="AJ17" s="20">
        <v>40603</v>
      </c>
      <c r="AK17" s="20">
        <v>40634</v>
      </c>
      <c r="AL17" s="20">
        <v>40664</v>
      </c>
      <c r="AM17" s="20">
        <v>40695</v>
      </c>
      <c r="AN17" s="20">
        <v>40725</v>
      </c>
      <c r="AO17" s="20">
        <v>40756</v>
      </c>
      <c r="AP17" s="20">
        <v>40787</v>
      </c>
      <c r="AQ17" s="20">
        <v>40817</v>
      </c>
      <c r="AR17" s="20">
        <v>40848</v>
      </c>
      <c r="AS17" s="20">
        <v>40878</v>
      </c>
      <c r="AT17" s="20">
        <v>40909</v>
      </c>
      <c r="AU17" s="20">
        <v>40910</v>
      </c>
      <c r="AV17" s="19" t="s">
        <v>3</v>
      </c>
    </row>
    <row r="18" spans="2:48">
      <c r="B18" s="48">
        <v>40330</v>
      </c>
      <c r="C18" s="51">
        <v>453706.43</v>
      </c>
      <c r="E18" s="4"/>
      <c r="F18" s="4"/>
      <c r="G18" s="18">
        <f>$C$7*$F$5</f>
        <v>4517.1946445833328</v>
      </c>
      <c r="H18" s="18">
        <f t="shared" ref="H18:I18" si="1">$C$7*$F$5</f>
        <v>4517.1946445833328</v>
      </c>
      <c r="I18" s="18">
        <f t="shared" si="1"/>
        <v>4517.1946445833328</v>
      </c>
      <c r="J18" s="18">
        <f>$C$7*$F$6</f>
        <v>4517.1946445833328</v>
      </c>
      <c r="K18" s="18">
        <f t="shared" ref="K18:U18" si="2">$C$7*$F$6</f>
        <v>4517.1946445833328</v>
      </c>
      <c r="L18" s="18">
        <f t="shared" si="2"/>
        <v>4517.1946445833328</v>
      </c>
      <c r="M18" s="18">
        <f t="shared" si="2"/>
        <v>4517.1946445833328</v>
      </c>
      <c r="N18" s="18">
        <f t="shared" si="2"/>
        <v>4517.1946445833328</v>
      </c>
      <c r="O18" s="18">
        <f t="shared" si="2"/>
        <v>4517.1946445833328</v>
      </c>
      <c r="P18" s="18">
        <f t="shared" si="2"/>
        <v>4517.1946445833328</v>
      </c>
      <c r="Q18" s="18">
        <f t="shared" si="2"/>
        <v>4517.1946445833328</v>
      </c>
      <c r="R18" s="18">
        <f t="shared" si="2"/>
        <v>4517.1946445833328</v>
      </c>
      <c r="S18" s="18">
        <f t="shared" si="2"/>
        <v>4517.1946445833328</v>
      </c>
      <c r="T18" s="18">
        <f t="shared" si="2"/>
        <v>4517.1946445833328</v>
      </c>
      <c r="U18" s="18">
        <f t="shared" si="2"/>
        <v>4517.1946445833328</v>
      </c>
      <c r="V18" s="18">
        <f t="shared" ref="V18:AG18" si="3">$C$7*$F$7</f>
        <v>4517.1946445833328</v>
      </c>
      <c r="W18" s="18">
        <f t="shared" si="3"/>
        <v>4517.1946445833328</v>
      </c>
      <c r="X18" s="18">
        <f t="shared" si="3"/>
        <v>4517.1946445833328</v>
      </c>
      <c r="Y18" s="18">
        <f t="shared" si="3"/>
        <v>4517.1946445833328</v>
      </c>
      <c r="Z18" s="18">
        <f t="shared" si="3"/>
        <v>4517.1946445833328</v>
      </c>
      <c r="AA18" s="18">
        <f t="shared" si="3"/>
        <v>4517.1946445833328</v>
      </c>
      <c r="AB18" s="18">
        <f t="shared" si="3"/>
        <v>4517.1946445833328</v>
      </c>
      <c r="AC18" s="18">
        <f t="shared" si="3"/>
        <v>4517.1946445833328</v>
      </c>
      <c r="AD18" s="18">
        <f t="shared" si="3"/>
        <v>4517.1946445833328</v>
      </c>
      <c r="AE18" s="18">
        <f t="shared" si="3"/>
        <v>4517.1946445833328</v>
      </c>
      <c r="AF18" s="18">
        <f t="shared" si="3"/>
        <v>4517.1946445833328</v>
      </c>
      <c r="AG18" s="18">
        <f t="shared" si="3"/>
        <v>4517.1946445833328</v>
      </c>
      <c r="AH18" s="18">
        <f t="shared" ref="AH18:AS18" si="4">$C$7*$F$8</f>
        <v>4517.1946445833328</v>
      </c>
      <c r="AI18" s="18">
        <f t="shared" si="4"/>
        <v>4517.1946445833328</v>
      </c>
      <c r="AJ18" s="18">
        <f t="shared" si="4"/>
        <v>4517.1946445833328</v>
      </c>
      <c r="AK18" s="18">
        <f t="shared" si="4"/>
        <v>4517.1946445833328</v>
      </c>
      <c r="AL18" s="18">
        <f t="shared" si="4"/>
        <v>4517.1946445833328</v>
      </c>
      <c r="AM18" s="18">
        <f t="shared" si="4"/>
        <v>4517.1946445833328</v>
      </c>
      <c r="AN18" s="18">
        <f t="shared" si="4"/>
        <v>4517.1946445833328</v>
      </c>
      <c r="AO18" s="18">
        <f t="shared" si="4"/>
        <v>4517.1946445833328</v>
      </c>
      <c r="AP18" s="18">
        <f t="shared" si="4"/>
        <v>4517.1946445833328</v>
      </c>
      <c r="AQ18" s="18">
        <f t="shared" si="4"/>
        <v>4517.1946445833328</v>
      </c>
      <c r="AR18" s="18">
        <f t="shared" si="4"/>
        <v>4517.1946445833328</v>
      </c>
      <c r="AS18" s="18">
        <f t="shared" si="4"/>
        <v>4517.1946445833328</v>
      </c>
      <c r="AT18" s="18">
        <f>$C$7*$F$9</f>
        <v>4517.1946445833328</v>
      </c>
      <c r="AU18" s="18">
        <f>$C$7*$F$9</f>
        <v>4517.1946445833328</v>
      </c>
      <c r="AV18" s="15">
        <f>+SUM(H18:AU18)</f>
        <v>180687.78578333327</v>
      </c>
    </row>
    <row r="19" spans="2:48">
      <c r="B19" s="48">
        <v>40360</v>
      </c>
      <c r="C19" s="51">
        <v>494227</v>
      </c>
      <c r="E19" s="4"/>
      <c r="F19" s="4"/>
      <c r="G19" s="24"/>
      <c r="H19" s="16">
        <f>$C$8*$F$5</f>
        <v>3492.9544271666659</v>
      </c>
      <c r="I19" s="16">
        <f t="shared" ref="I19" si="5">$C$8*$F$5</f>
        <v>3492.9544271666659</v>
      </c>
      <c r="J19" s="16">
        <f t="shared" ref="J19:T19" si="6">$C$8*$F$6</f>
        <v>3492.9544271666659</v>
      </c>
      <c r="K19" s="16">
        <f t="shared" si="6"/>
        <v>3492.9544271666659</v>
      </c>
      <c r="L19" s="16">
        <f t="shared" si="6"/>
        <v>3492.9544271666659</v>
      </c>
      <c r="M19" s="16">
        <f t="shared" si="6"/>
        <v>3492.9544271666659</v>
      </c>
      <c r="N19" s="16">
        <f t="shared" si="6"/>
        <v>3492.9544271666659</v>
      </c>
      <c r="O19" s="16">
        <f t="shared" si="6"/>
        <v>3492.9544271666659</v>
      </c>
      <c r="P19" s="16">
        <f t="shared" si="6"/>
        <v>3492.9544271666659</v>
      </c>
      <c r="Q19" s="16">
        <f t="shared" si="6"/>
        <v>3492.9544271666659</v>
      </c>
      <c r="R19" s="16">
        <f t="shared" si="6"/>
        <v>3492.9544271666659</v>
      </c>
      <c r="S19" s="16">
        <f t="shared" si="6"/>
        <v>3492.9544271666659</v>
      </c>
      <c r="T19" s="16">
        <f t="shared" si="6"/>
        <v>3492.9544271666659</v>
      </c>
      <c r="U19" s="16">
        <f>$C$8*$F$6</f>
        <v>3492.9544271666659</v>
      </c>
      <c r="V19" s="16">
        <f t="shared" ref="V19:AF19" si="7">$C$8*$F$7</f>
        <v>3492.9544271666659</v>
      </c>
      <c r="W19" s="16">
        <f t="shared" si="7"/>
        <v>3492.9544271666659</v>
      </c>
      <c r="X19" s="16">
        <f t="shared" si="7"/>
        <v>3492.9544271666659</v>
      </c>
      <c r="Y19" s="16">
        <f t="shared" si="7"/>
        <v>3492.9544271666659</v>
      </c>
      <c r="Z19" s="16">
        <f t="shared" si="7"/>
        <v>3492.9544271666659</v>
      </c>
      <c r="AA19" s="16">
        <f t="shared" si="7"/>
        <v>3492.9544271666659</v>
      </c>
      <c r="AB19" s="16">
        <f t="shared" si="7"/>
        <v>3492.9544271666659</v>
      </c>
      <c r="AC19" s="16">
        <f t="shared" si="7"/>
        <v>3492.9544271666659</v>
      </c>
      <c r="AD19" s="16">
        <f t="shared" si="7"/>
        <v>3492.9544271666659</v>
      </c>
      <c r="AE19" s="16">
        <f t="shared" si="7"/>
        <v>3492.9544271666659</v>
      </c>
      <c r="AF19" s="16">
        <f t="shared" si="7"/>
        <v>3492.9544271666659</v>
      </c>
      <c r="AG19" s="16">
        <f>$C$8*$F$7</f>
        <v>3492.9544271666659</v>
      </c>
      <c r="AH19" s="16">
        <f t="shared" ref="AH19:AR19" si="8">$C$8*$F$8</f>
        <v>3492.9544271666659</v>
      </c>
      <c r="AI19" s="16">
        <f t="shared" si="8"/>
        <v>3492.9544271666659</v>
      </c>
      <c r="AJ19" s="16">
        <f t="shared" si="8"/>
        <v>3492.9544271666659</v>
      </c>
      <c r="AK19" s="16">
        <f t="shared" si="8"/>
        <v>3492.9544271666659</v>
      </c>
      <c r="AL19" s="16">
        <f t="shared" si="8"/>
        <v>3492.9544271666659</v>
      </c>
      <c r="AM19" s="16">
        <f t="shared" si="8"/>
        <v>3492.9544271666659</v>
      </c>
      <c r="AN19" s="16">
        <f t="shared" si="8"/>
        <v>3492.9544271666659</v>
      </c>
      <c r="AO19" s="16">
        <f t="shared" si="8"/>
        <v>3492.9544271666659</v>
      </c>
      <c r="AP19" s="16">
        <f t="shared" si="8"/>
        <v>3492.9544271666659</v>
      </c>
      <c r="AQ19" s="16">
        <f t="shared" si="8"/>
        <v>3492.9544271666659</v>
      </c>
      <c r="AR19" s="16">
        <f t="shared" si="8"/>
        <v>3492.9544271666659</v>
      </c>
      <c r="AS19" s="16">
        <f>$C$8*$F$8</f>
        <v>3492.9544271666659</v>
      </c>
      <c r="AT19" s="16">
        <f>$C$8*$F$9</f>
        <v>3492.9544271666659</v>
      </c>
      <c r="AU19" s="16">
        <f>$C$8*$F$9</f>
        <v>3492.9544271666659</v>
      </c>
      <c r="AV19" s="15">
        <f t="shared" ref="AV19:AV33" si="9">+SUM(H19:AU19)</f>
        <v>139718.17708666666</v>
      </c>
    </row>
    <row r="20" spans="2:48">
      <c r="B20" s="48">
        <v>40391</v>
      </c>
      <c r="C20" s="51">
        <v>510796.25</v>
      </c>
      <c r="E20" s="4"/>
      <c r="F20" s="4"/>
      <c r="G20" s="24"/>
      <c r="H20" s="24"/>
      <c r="I20" s="16">
        <f>+$C$9*$F$5</f>
        <v>3370.2050490833326</v>
      </c>
      <c r="J20" s="16">
        <f t="shared" ref="J20:T20" si="10">+$C$9*$F$6</f>
        <v>3370.2050490833326</v>
      </c>
      <c r="K20" s="16">
        <f t="shared" si="10"/>
        <v>3370.2050490833326</v>
      </c>
      <c r="L20" s="16">
        <f t="shared" si="10"/>
        <v>3370.2050490833326</v>
      </c>
      <c r="M20" s="16">
        <f t="shared" si="10"/>
        <v>3370.2050490833326</v>
      </c>
      <c r="N20" s="16">
        <f t="shared" si="10"/>
        <v>3370.2050490833326</v>
      </c>
      <c r="O20" s="16">
        <f t="shared" si="10"/>
        <v>3370.2050490833326</v>
      </c>
      <c r="P20" s="16">
        <f t="shared" si="10"/>
        <v>3370.2050490833326</v>
      </c>
      <c r="Q20" s="16">
        <f t="shared" si="10"/>
        <v>3370.2050490833326</v>
      </c>
      <c r="R20" s="16">
        <f t="shared" si="10"/>
        <v>3370.2050490833326</v>
      </c>
      <c r="S20" s="16">
        <f t="shared" si="10"/>
        <v>3370.2050490833326</v>
      </c>
      <c r="T20" s="16">
        <f t="shared" si="10"/>
        <v>3370.2050490833326</v>
      </c>
      <c r="U20" s="16">
        <f>+$C$9*$F$6</f>
        <v>3370.2050490833326</v>
      </c>
      <c r="V20" s="16">
        <f t="shared" ref="V20:AF20" si="11">+$C$9*$F$7</f>
        <v>3370.2050490833326</v>
      </c>
      <c r="W20" s="16">
        <f t="shared" si="11"/>
        <v>3370.2050490833326</v>
      </c>
      <c r="X20" s="16">
        <f t="shared" si="11"/>
        <v>3370.2050490833326</v>
      </c>
      <c r="Y20" s="16">
        <f t="shared" si="11"/>
        <v>3370.2050490833326</v>
      </c>
      <c r="Z20" s="16">
        <f t="shared" si="11"/>
        <v>3370.2050490833326</v>
      </c>
      <c r="AA20" s="16">
        <f t="shared" si="11"/>
        <v>3370.2050490833326</v>
      </c>
      <c r="AB20" s="16">
        <f t="shared" si="11"/>
        <v>3370.2050490833326</v>
      </c>
      <c r="AC20" s="16">
        <f t="shared" si="11"/>
        <v>3370.2050490833326</v>
      </c>
      <c r="AD20" s="16">
        <f t="shared" si="11"/>
        <v>3370.2050490833326</v>
      </c>
      <c r="AE20" s="16">
        <f t="shared" si="11"/>
        <v>3370.2050490833326</v>
      </c>
      <c r="AF20" s="16">
        <f t="shared" si="11"/>
        <v>3370.2050490833326</v>
      </c>
      <c r="AG20" s="16">
        <f>+$C$9*$F$7</f>
        <v>3370.2050490833326</v>
      </c>
      <c r="AH20" s="16">
        <f t="shared" ref="AH20:AR20" si="12">+$C$9*$F$8</f>
        <v>3370.2050490833326</v>
      </c>
      <c r="AI20" s="16">
        <f t="shared" si="12"/>
        <v>3370.2050490833326</v>
      </c>
      <c r="AJ20" s="16">
        <f t="shared" si="12"/>
        <v>3370.2050490833326</v>
      </c>
      <c r="AK20" s="16">
        <f t="shared" si="12"/>
        <v>3370.2050490833326</v>
      </c>
      <c r="AL20" s="16">
        <f t="shared" si="12"/>
        <v>3370.2050490833326</v>
      </c>
      <c r="AM20" s="16">
        <f t="shared" si="12"/>
        <v>3370.2050490833326</v>
      </c>
      <c r="AN20" s="16">
        <f t="shared" si="12"/>
        <v>3370.2050490833326</v>
      </c>
      <c r="AO20" s="16">
        <f t="shared" si="12"/>
        <v>3370.2050490833326</v>
      </c>
      <c r="AP20" s="16">
        <f t="shared" si="12"/>
        <v>3370.2050490833326</v>
      </c>
      <c r="AQ20" s="16">
        <f t="shared" si="12"/>
        <v>3370.2050490833326</v>
      </c>
      <c r="AR20" s="16">
        <f t="shared" si="12"/>
        <v>3370.2050490833326</v>
      </c>
      <c r="AS20" s="16">
        <f>+$C$9*$F$8</f>
        <v>3370.2050490833326</v>
      </c>
      <c r="AT20" s="16">
        <f>+$C$9*$F$9</f>
        <v>3370.2050490833326</v>
      </c>
      <c r="AU20" s="16">
        <f>+$C$9*$F$9</f>
        <v>3370.2050490833326</v>
      </c>
      <c r="AV20" s="15">
        <f t="shared" si="9"/>
        <v>131437.99691425005</v>
      </c>
    </row>
    <row r="21" spans="2:48">
      <c r="B21" s="48">
        <v>40422</v>
      </c>
      <c r="C21" s="51">
        <v>478360.1</v>
      </c>
      <c r="E21" s="4"/>
      <c r="F21" s="4"/>
      <c r="G21" s="24"/>
      <c r="H21" s="24"/>
      <c r="I21" s="24"/>
      <c r="J21" s="16">
        <f>$C$10*$F$6</f>
        <v>2473.5518923333329</v>
      </c>
      <c r="K21" s="16">
        <f t="shared" ref="K21:U21" si="13">$C$10*$F$6</f>
        <v>2473.5518923333329</v>
      </c>
      <c r="L21" s="16">
        <f t="shared" si="13"/>
        <v>2473.5518923333329</v>
      </c>
      <c r="M21" s="16">
        <f t="shared" si="13"/>
        <v>2473.5518923333329</v>
      </c>
      <c r="N21" s="16">
        <f t="shared" si="13"/>
        <v>2473.5518923333329</v>
      </c>
      <c r="O21" s="16">
        <f t="shared" si="13"/>
        <v>2473.5518923333329</v>
      </c>
      <c r="P21" s="16">
        <f t="shared" si="13"/>
        <v>2473.5518923333329</v>
      </c>
      <c r="Q21" s="16">
        <f t="shared" si="13"/>
        <v>2473.5518923333329</v>
      </c>
      <c r="R21" s="16">
        <f t="shared" si="13"/>
        <v>2473.5518923333329</v>
      </c>
      <c r="S21" s="16">
        <f t="shared" si="13"/>
        <v>2473.5518923333329</v>
      </c>
      <c r="T21" s="16">
        <f t="shared" si="13"/>
        <v>2473.5518923333329</v>
      </c>
      <c r="U21" s="16">
        <f t="shared" si="13"/>
        <v>2473.5518923333329</v>
      </c>
      <c r="V21" s="16">
        <f t="shared" ref="V21:AG21" si="14">$C$10*$F$7</f>
        <v>2473.5518923333329</v>
      </c>
      <c r="W21" s="16">
        <f t="shared" si="14"/>
        <v>2473.5518923333329</v>
      </c>
      <c r="X21" s="16">
        <f t="shared" si="14"/>
        <v>2473.5518923333329</v>
      </c>
      <c r="Y21" s="16">
        <f t="shared" si="14"/>
        <v>2473.5518923333329</v>
      </c>
      <c r="Z21" s="16">
        <f t="shared" si="14"/>
        <v>2473.5518923333329</v>
      </c>
      <c r="AA21" s="16">
        <f t="shared" si="14"/>
        <v>2473.5518923333329</v>
      </c>
      <c r="AB21" s="16">
        <f t="shared" si="14"/>
        <v>2473.5518923333329</v>
      </c>
      <c r="AC21" s="16">
        <f t="shared" si="14"/>
        <v>2473.5518923333329</v>
      </c>
      <c r="AD21" s="16">
        <f t="shared" si="14"/>
        <v>2473.5518923333329</v>
      </c>
      <c r="AE21" s="16">
        <f t="shared" si="14"/>
        <v>2473.5518923333329</v>
      </c>
      <c r="AF21" s="16">
        <f t="shared" si="14"/>
        <v>2473.5518923333329</v>
      </c>
      <c r="AG21" s="16">
        <f t="shared" si="14"/>
        <v>2473.5518923333329</v>
      </c>
      <c r="AH21" s="16">
        <f t="shared" ref="AH21:AS21" si="15">$C$10*$F$8</f>
        <v>2473.5518923333329</v>
      </c>
      <c r="AI21" s="16">
        <f t="shared" si="15"/>
        <v>2473.5518923333329</v>
      </c>
      <c r="AJ21" s="16">
        <f t="shared" si="15"/>
        <v>2473.5518923333329</v>
      </c>
      <c r="AK21" s="16">
        <f t="shared" si="15"/>
        <v>2473.5518923333329</v>
      </c>
      <c r="AL21" s="16">
        <f t="shared" si="15"/>
        <v>2473.5518923333329</v>
      </c>
      <c r="AM21" s="16">
        <f t="shared" si="15"/>
        <v>2473.5518923333329</v>
      </c>
      <c r="AN21" s="16">
        <f t="shared" si="15"/>
        <v>2473.5518923333329</v>
      </c>
      <c r="AO21" s="16">
        <f t="shared" si="15"/>
        <v>2473.5518923333329</v>
      </c>
      <c r="AP21" s="16">
        <f t="shared" si="15"/>
        <v>2473.5518923333329</v>
      </c>
      <c r="AQ21" s="16">
        <f t="shared" si="15"/>
        <v>2473.5518923333329</v>
      </c>
      <c r="AR21" s="16">
        <f t="shared" si="15"/>
        <v>2473.5518923333329</v>
      </c>
      <c r="AS21" s="16">
        <f t="shared" si="15"/>
        <v>2473.5518923333329</v>
      </c>
      <c r="AT21" s="16">
        <f>$C$10*$F$9</f>
        <v>2473.5518923333329</v>
      </c>
      <c r="AU21" s="16">
        <f>$C$10*$F$9</f>
        <v>2473.5518923333329</v>
      </c>
      <c r="AV21" s="15">
        <f t="shared" si="9"/>
        <v>93994.971908666572</v>
      </c>
    </row>
    <row r="22" spans="2:48">
      <c r="B22" s="48">
        <v>40452</v>
      </c>
      <c r="C22" s="51">
        <v>527976.6</v>
      </c>
      <c r="E22" s="4"/>
      <c r="F22" s="4"/>
      <c r="G22" s="24"/>
      <c r="H22" s="24"/>
      <c r="I22" s="24"/>
      <c r="J22" s="24"/>
      <c r="K22" s="16">
        <f>+$C$11*$F$6</f>
        <v>1722.7737110833332</v>
      </c>
      <c r="L22" s="16">
        <f t="shared" ref="L22:U22" si="16">+$C$11*$F$6</f>
        <v>1722.7737110833332</v>
      </c>
      <c r="M22" s="16">
        <f t="shared" si="16"/>
        <v>1722.7737110833332</v>
      </c>
      <c r="N22" s="16">
        <f t="shared" si="16"/>
        <v>1722.7737110833332</v>
      </c>
      <c r="O22" s="16">
        <f t="shared" si="16"/>
        <v>1722.7737110833332</v>
      </c>
      <c r="P22" s="16">
        <f t="shared" si="16"/>
        <v>1722.7737110833332</v>
      </c>
      <c r="Q22" s="16">
        <f t="shared" si="16"/>
        <v>1722.7737110833332</v>
      </c>
      <c r="R22" s="16">
        <f t="shared" si="16"/>
        <v>1722.7737110833332</v>
      </c>
      <c r="S22" s="16">
        <f t="shared" si="16"/>
        <v>1722.7737110833332</v>
      </c>
      <c r="T22" s="16">
        <f t="shared" si="16"/>
        <v>1722.7737110833332</v>
      </c>
      <c r="U22" s="16">
        <f t="shared" si="16"/>
        <v>1722.7737110833332</v>
      </c>
      <c r="V22" s="16">
        <f t="shared" ref="V22:AF22" si="17">+$C$11*$F$7</f>
        <v>1722.7737110833332</v>
      </c>
      <c r="W22" s="16">
        <f t="shared" si="17"/>
        <v>1722.7737110833332</v>
      </c>
      <c r="X22" s="16">
        <f t="shared" si="17"/>
        <v>1722.7737110833332</v>
      </c>
      <c r="Y22" s="16">
        <f t="shared" si="17"/>
        <v>1722.7737110833332</v>
      </c>
      <c r="Z22" s="16">
        <f t="shared" si="17"/>
        <v>1722.7737110833332</v>
      </c>
      <c r="AA22" s="16">
        <f t="shared" si="17"/>
        <v>1722.7737110833332</v>
      </c>
      <c r="AB22" s="16">
        <f t="shared" si="17"/>
        <v>1722.7737110833332</v>
      </c>
      <c r="AC22" s="16">
        <f t="shared" si="17"/>
        <v>1722.7737110833332</v>
      </c>
      <c r="AD22" s="16">
        <f t="shared" si="17"/>
        <v>1722.7737110833332</v>
      </c>
      <c r="AE22" s="16">
        <f t="shared" si="17"/>
        <v>1722.7737110833332</v>
      </c>
      <c r="AF22" s="16">
        <f t="shared" si="17"/>
        <v>1722.7737110833332</v>
      </c>
      <c r="AG22" s="16">
        <f>+$C$11*$F$7</f>
        <v>1722.7737110833332</v>
      </c>
      <c r="AH22" s="16">
        <f t="shared" ref="AH22:AR22" si="18">+$C$11*$F$8</f>
        <v>1722.7737110833332</v>
      </c>
      <c r="AI22" s="16">
        <f t="shared" si="18"/>
        <v>1722.7737110833332</v>
      </c>
      <c r="AJ22" s="16">
        <f t="shared" si="18"/>
        <v>1722.7737110833332</v>
      </c>
      <c r="AK22" s="16">
        <f t="shared" si="18"/>
        <v>1722.7737110833332</v>
      </c>
      <c r="AL22" s="16">
        <f t="shared" si="18"/>
        <v>1722.7737110833332</v>
      </c>
      <c r="AM22" s="16">
        <f t="shared" si="18"/>
        <v>1722.7737110833332</v>
      </c>
      <c r="AN22" s="16">
        <f t="shared" si="18"/>
        <v>1722.7737110833332</v>
      </c>
      <c r="AO22" s="16">
        <f t="shared" si="18"/>
        <v>1722.7737110833332</v>
      </c>
      <c r="AP22" s="16">
        <f t="shared" si="18"/>
        <v>1722.7737110833332</v>
      </c>
      <c r="AQ22" s="16">
        <f t="shared" si="18"/>
        <v>1722.7737110833332</v>
      </c>
      <c r="AR22" s="16">
        <f t="shared" si="18"/>
        <v>1722.7737110833332</v>
      </c>
      <c r="AS22" s="16">
        <f>+$C$11*$F$8</f>
        <v>1722.7737110833332</v>
      </c>
      <c r="AT22" s="16">
        <f>+$C$11*$F$9</f>
        <v>1722.7737110833332</v>
      </c>
      <c r="AU22" s="16">
        <f>+$C$11*$F$9</f>
        <v>1722.7737110833332</v>
      </c>
      <c r="AV22" s="15">
        <f t="shared" si="9"/>
        <v>63742.627310083328</v>
      </c>
    </row>
    <row r="23" spans="2:48">
      <c r="B23" s="48">
        <v>40483</v>
      </c>
      <c r="C23" s="51">
        <v>552377.13</v>
      </c>
      <c r="E23" s="4"/>
      <c r="F23" s="4"/>
      <c r="G23" s="24"/>
      <c r="H23" s="24"/>
      <c r="I23" s="24"/>
      <c r="J23" s="24"/>
      <c r="K23" s="24"/>
      <c r="L23" s="16">
        <f>+$C$12*$F$6</f>
        <v>2807.8819790833327</v>
      </c>
      <c r="M23" s="16">
        <f t="shared" ref="M23:U23" si="19">+$C$12*$F$6</f>
        <v>2807.8819790833327</v>
      </c>
      <c r="N23" s="16">
        <f t="shared" si="19"/>
        <v>2807.8819790833327</v>
      </c>
      <c r="O23" s="16">
        <f t="shared" si="19"/>
        <v>2807.8819790833327</v>
      </c>
      <c r="P23" s="16">
        <f t="shared" si="19"/>
        <v>2807.8819790833327</v>
      </c>
      <c r="Q23" s="16">
        <f t="shared" si="19"/>
        <v>2807.8819790833327</v>
      </c>
      <c r="R23" s="16">
        <f t="shared" si="19"/>
        <v>2807.8819790833327</v>
      </c>
      <c r="S23" s="16">
        <f t="shared" si="19"/>
        <v>2807.8819790833327</v>
      </c>
      <c r="T23" s="16">
        <f t="shared" si="19"/>
        <v>2807.8819790833327</v>
      </c>
      <c r="U23" s="16">
        <f t="shared" si="19"/>
        <v>2807.8819790833327</v>
      </c>
      <c r="V23" s="16">
        <f t="shared" ref="V23:AF23" si="20">+$C$12*$F$7</f>
        <v>2807.8819790833327</v>
      </c>
      <c r="W23" s="16">
        <f t="shared" si="20"/>
        <v>2807.8819790833327</v>
      </c>
      <c r="X23" s="16">
        <f t="shared" si="20"/>
        <v>2807.8819790833327</v>
      </c>
      <c r="Y23" s="16">
        <f t="shared" si="20"/>
        <v>2807.8819790833327</v>
      </c>
      <c r="Z23" s="16">
        <f t="shared" si="20"/>
        <v>2807.8819790833327</v>
      </c>
      <c r="AA23" s="16">
        <f t="shared" si="20"/>
        <v>2807.8819790833327</v>
      </c>
      <c r="AB23" s="16">
        <f t="shared" si="20"/>
        <v>2807.8819790833327</v>
      </c>
      <c r="AC23" s="16">
        <f t="shared" si="20"/>
        <v>2807.8819790833327</v>
      </c>
      <c r="AD23" s="16">
        <f t="shared" si="20"/>
        <v>2807.8819790833327</v>
      </c>
      <c r="AE23" s="16">
        <f t="shared" si="20"/>
        <v>2807.8819790833327</v>
      </c>
      <c r="AF23" s="16">
        <f t="shared" si="20"/>
        <v>2807.8819790833327</v>
      </c>
      <c r="AG23" s="16">
        <f>+$C$12*$F$7</f>
        <v>2807.8819790833327</v>
      </c>
      <c r="AH23" s="16">
        <f t="shared" ref="AH23:AR23" si="21">+$C$12*$F$8</f>
        <v>2807.8819790833327</v>
      </c>
      <c r="AI23" s="16">
        <f t="shared" si="21"/>
        <v>2807.8819790833327</v>
      </c>
      <c r="AJ23" s="16">
        <f t="shared" si="21"/>
        <v>2807.8819790833327</v>
      </c>
      <c r="AK23" s="16">
        <f t="shared" si="21"/>
        <v>2807.8819790833327</v>
      </c>
      <c r="AL23" s="16">
        <f t="shared" si="21"/>
        <v>2807.8819790833327</v>
      </c>
      <c r="AM23" s="16">
        <f t="shared" si="21"/>
        <v>2807.8819790833327</v>
      </c>
      <c r="AN23" s="16">
        <f t="shared" si="21"/>
        <v>2807.8819790833327</v>
      </c>
      <c r="AO23" s="16">
        <f t="shared" si="21"/>
        <v>2807.8819790833327</v>
      </c>
      <c r="AP23" s="16">
        <f t="shared" si="21"/>
        <v>2807.8819790833327</v>
      </c>
      <c r="AQ23" s="16">
        <f t="shared" si="21"/>
        <v>2807.8819790833327</v>
      </c>
      <c r="AR23" s="16">
        <f t="shared" si="21"/>
        <v>2807.8819790833327</v>
      </c>
      <c r="AS23" s="16">
        <f>+$C$12*$F$8</f>
        <v>2807.8819790833327</v>
      </c>
      <c r="AT23" s="16">
        <f>+$C$12*$F$9</f>
        <v>2807.8819790833327</v>
      </c>
      <c r="AU23" s="16">
        <f>+$C$12*$F$9</f>
        <v>2807.8819790833327</v>
      </c>
      <c r="AV23" s="15">
        <f t="shared" si="9"/>
        <v>101083.75124699999</v>
      </c>
    </row>
    <row r="24" spans="2:48">
      <c r="B24" s="17"/>
      <c r="C24" s="51"/>
      <c r="E24" s="4"/>
      <c r="F24" s="4"/>
      <c r="G24" s="24"/>
      <c r="H24" s="24"/>
      <c r="I24" s="24"/>
      <c r="J24" s="24"/>
      <c r="K24" s="24"/>
      <c r="L24" s="24"/>
      <c r="M24" s="16">
        <f>+$C$13*$F$6</f>
        <v>2468.2902594999996</v>
      </c>
      <c r="N24" s="16">
        <f t="shared" ref="N24:U24" si="22">+$C$13*$F$6</f>
        <v>2468.2902594999996</v>
      </c>
      <c r="O24" s="16">
        <f t="shared" si="22"/>
        <v>2468.2902594999996</v>
      </c>
      <c r="P24" s="16">
        <f t="shared" si="22"/>
        <v>2468.2902594999996</v>
      </c>
      <c r="Q24" s="16">
        <f t="shared" si="22"/>
        <v>2468.2902594999996</v>
      </c>
      <c r="R24" s="16">
        <f t="shared" si="22"/>
        <v>2468.2902594999996</v>
      </c>
      <c r="S24" s="16">
        <f t="shared" si="22"/>
        <v>2468.2902594999996</v>
      </c>
      <c r="T24" s="16">
        <f t="shared" si="22"/>
        <v>2468.2902594999996</v>
      </c>
      <c r="U24" s="16">
        <f t="shared" si="22"/>
        <v>2468.2902594999996</v>
      </c>
      <c r="V24" s="16">
        <f t="shared" ref="V24:AF24" si="23">+$C$13*$F$7</f>
        <v>2468.2902594999996</v>
      </c>
      <c r="W24" s="16">
        <f t="shared" si="23"/>
        <v>2468.2902594999996</v>
      </c>
      <c r="X24" s="16">
        <f t="shared" si="23"/>
        <v>2468.2902594999996</v>
      </c>
      <c r="Y24" s="16">
        <f t="shared" si="23"/>
        <v>2468.2902594999996</v>
      </c>
      <c r="Z24" s="16">
        <f t="shared" si="23"/>
        <v>2468.2902594999996</v>
      </c>
      <c r="AA24" s="16">
        <f t="shared" si="23"/>
        <v>2468.2902594999996</v>
      </c>
      <c r="AB24" s="16">
        <f t="shared" si="23"/>
        <v>2468.2902594999996</v>
      </c>
      <c r="AC24" s="16">
        <f t="shared" si="23"/>
        <v>2468.2902594999996</v>
      </c>
      <c r="AD24" s="16">
        <f t="shared" si="23"/>
        <v>2468.2902594999996</v>
      </c>
      <c r="AE24" s="16">
        <f t="shared" si="23"/>
        <v>2468.2902594999996</v>
      </c>
      <c r="AF24" s="16">
        <f t="shared" si="23"/>
        <v>2468.2902594999996</v>
      </c>
      <c r="AG24" s="16">
        <f>+$C$13*$F$7</f>
        <v>2468.2902594999996</v>
      </c>
      <c r="AH24" s="16">
        <f t="shared" ref="AH24:AR24" si="24">+$C$13*$F$8</f>
        <v>2468.2902594999996</v>
      </c>
      <c r="AI24" s="16">
        <f t="shared" si="24"/>
        <v>2468.2902594999996</v>
      </c>
      <c r="AJ24" s="16">
        <f t="shared" si="24"/>
        <v>2468.2902594999996</v>
      </c>
      <c r="AK24" s="16">
        <f t="shared" si="24"/>
        <v>2468.2902594999996</v>
      </c>
      <c r="AL24" s="16">
        <f t="shared" si="24"/>
        <v>2468.2902594999996</v>
      </c>
      <c r="AM24" s="16">
        <f t="shared" si="24"/>
        <v>2468.2902594999996</v>
      </c>
      <c r="AN24" s="16">
        <f t="shared" si="24"/>
        <v>2468.2902594999996</v>
      </c>
      <c r="AO24" s="16">
        <f t="shared" si="24"/>
        <v>2468.2902594999996</v>
      </c>
      <c r="AP24" s="16">
        <f t="shared" si="24"/>
        <v>2468.2902594999996</v>
      </c>
      <c r="AQ24" s="16">
        <f t="shared" si="24"/>
        <v>2468.2902594999996</v>
      </c>
      <c r="AR24" s="16">
        <f t="shared" si="24"/>
        <v>2468.2902594999996</v>
      </c>
      <c r="AS24" s="16">
        <f>+$C$13*$F$8</f>
        <v>2468.2902594999996</v>
      </c>
      <c r="AT24" s="16">
        <f>+$C$13*$F$9</f>
        <v>2468.2902594999996</v>
      </c>
      <c r="AU24" s="16">
        <f>+$C$13*$F$9</f>
        <v>2468.2902594999996</v>
      </c>
      <c r="AV24" s="15">
        <f t="shared" si="9"/>
        <v>86390.159082500002</v>
      </c>
    </row>
    <row r="25" spans="2:48">
      <c r="B25" s="63" t="s">
        <v>11</v>
      </c>
      <c r="C25" s="64">
        <f>SUM(C7:C23)</f>
        <v>7267197.4499999993</v>
      </c>
      <c r="E25" s="4"/>
      <c r="F25" s="4"/>
      <c r="G25" s="24"/>
      <c r="H25" s="24"/>
      <c r="I25" s="24"/>
      <c r="J25" s="24"/>
      <c r="K25" s="24"/>
      <c r="L25" s="24"/>
      <c r="M25" s="24"/>
      <c r="N25" s="16">
        <f>+$C$14*$F$6</f>
        <v>2256.1253604999997</v>
      </c>
      <c r="O25" s="16">
        <f>+$C$14*$F$6</f>
        <v>2256.1253604999997</v>
      </c>
      <c r="P25" s="16">
        <f t="shared" ref="P25:U25" si="25">+$C$14*$F$6</f>
        <v>2256.1253604999997</v>
      </c>
      <c r="Q25" s="16">
        <f t="shared" si="25"/>
        <v>2256.1253604999997</v>
      </c>
      <c r="R25" s="16">
        <f t="shared" si="25"/>
        <v>2256.1253604999997</v>
      </c>
      <c r="S25" s="16">
        <f t="shared" si="25"/>
        <v>2256.1253604999997</v>
      </c>
      <c r="T25" s="16">
        <f t="shared" si="25"/>
        <v>2256.1253604999997</v>
      </c>
      <c r="U25" s="16">
        <f t="shared" si="25"/>
        <v>2256.1253604999997</v>
      </c>
      <c r="V25" s="16">
        <f t="shared" ref="V25:AF25" si="26">+$C$14*$F$7</f>
        <v>2256.1253604999997</v>
      </c>
      <c r="W25" s="16">
        <f t="shared" si="26"/>
        <v>2256.1253604999997</v>
      </c>
      <c r="X25" s="16">
        <f t="shared" si="26"/>
        <v>2256.1253604999997</v>
      </c>
      <c r="Y25" s="16">
        <f t="shared" si="26"/>
        <v>2256.1253604999997</v>
      </c>
      <c r="Z25" s="16">
        <f t="shared" si="26"/>
        <v>2256.1253604999997</v>
      </c>
      <c r="AA25" s="16">
        <f t="shared" si="26"/>
        <v>2256.1253604999997</v>
      </c>
      <c r="AB25" s="16">
        <f t="shared" si="26"/>
        <v>2256.1253604999997</v>
      </c>
      <c r="AC25" s="16">
        <f t="shared" si="26"/>
        <v>2256.1253604999997</v>
      </c>
      <c r="AD25" s="16">
        <f t="shared" si="26"/>
        <v>2256.1253604999997</v>
      </c>
      <c r="AE25" s="16">
        <f t="shared" si="26"/>
        <v>2256.1253604999997</v>
      </c>
      <c r="AF25" s="16">
        <f t="shared" si="26"/>
        <v>2256.1253604999997</v>
      </c>
      <c r="AG25" s="16">
        <f>+$C$14*$F$7</f>
        <v>2256.1253604999997</v>
      </c>
      <c r="AH25" s="16">
        <f t="shared" ref="AH25:AR25" si="27">+$C$14*$F$8</f>
        <v>2256.1253604999997</v>
      </c>
      <c r="AI25" s="16">
        <f t="shared" si="27"/>
        <v>2256.1253604999997</v>
      </c>
      <c r="AJ25" s="16">
        <f t="shared" si="27"/>
        <v>2256.1253604999997</v>
      </c>
      <c r="AK25" s="16">
        <f t="shared" si="27"/>
        <v>2256.1253604999997</v>
      </c>
      <c r="AL25" s="16">
        <f t="shared" si="27"/>
        <v>2256.1253604999997</v>
      </c>
      <c r="AM25" s="16">
        <f t="shared" si="27"/>
        <v>2256.1253604999997</v>
      </c>
      <c r="AN25" s="16">
        <f t="shared" si="27"/>
        <v>2256.1253604999997</v>
      </c>
      <c r="AO25" s="16">
        <f t="shared" si="27"/>
        <v>2256.1253604999997</v>
      </c>
      <c r="AP25" s="16">
        <f t="shared" si="27"/>
        <v>2256.1253604999997</v>
      </c>
      <c r="AQ25" s="16">
        <f t="shared" si="27"/>
        <v>2256.1253604999997</v>
      </c>
      <c r="AR25" s="16">
        <f t="shared" si="27"/>
        <v>2256.1253604999997</v>
      </c>
      <c r="AS25" s="16">
        <f>+$C$14*$F$8</f>
        <v>2256.1253604999997</v>
      </c>
      <c r="AT25" s="16">
        <f>+$C$14*$F$9</f>
        <v>2256.1253604999997</v>
      </c>
      <c r="AU25" s="16">
        <f>+$C$14*$F$9</f>
        <v>2256.1253604999997</v>
      </c>
      <c r="AV25" s="15">
        <f t="shared" si="9"/>
        <v>76708.262256999995</v>
      </c>
    </row>
    <row r="26" spans="2:48">
      <c r="E26" s="4"/>
      <c r="F26" s="4"/>
      <c r="G26" s="24"/>
      <c r="H26" s="24"/>
      <c r="I26" s="24"/>
      <c r="J26" s="24"/>
      <c r="K26" s="24"/>
      <c r="L26" s="24"/>
      <c r="M26" s="24"/>
      <c r="N26" s="24"/>
      <c r="O26" s="16">
        <f>$C$15*$F$6</f>
        <v>2441.5167164999998</v>
      </c>
      <c r="P26" s="16">
        <f t="shared" ref="P26:U26" si="28">$C$15*$F$6</f>
        <v>2441.5167164999998</v>
      </c>
      <c r="Q26" s="16">
        <f t="shared" si="28"/>
        <v>2441.5167164999998</v>
      </c>
      <c r="R26" s="16">
        <f t="shared" si="28"/>
        <v>2441.5167164999998</v>
      </c>
      <c r="S26" s="16">
        <f t="shared" si="28"/>
        <v>2441.5167164999998</v>
      </c>
      <c r="T26" s="16">
        <f t="shared" si="28"/>
        <v>2441.5167164999998</v>
      </c>
      <c r="U26" s="16">
        <f t="shared" si="28"/>
        <v>2441.5167164999998</v>
      </c>
      <c r="V26" s="16">
        <f t="shared" ref="V26:AF26" si="29">$C$15*$F$7</f>
        <v>2441.5167164999998</v>
      </c>
      <c r="W26" s="16">
        <f t="shared" si="29"/>
        <v>2441.5167164999998</v>
      </c>
      <c r="X26" s="16">
        <f t="shared" si="29"/>
        <v>2441.5167164999998</v>
      </c>
      <c r="Y26" s="16">
        <f t="shared" si="29"/>
        <v>2441.5167164999998</v>
      </c>
      <c r="Z26" s="16">
        <f t="shared" si="29"/>
        <v>2441.5167164999998</v>
      </c>
      <c r="AA26" s="16">
        <f t="shared" si="29"/>
        <v>2441.5167164999998</v>
      </c>
      <c r="AB26" s="16">
        <f t="shared" si="29"/>
        <v>2441.5167164999998</v>
      </c>
      <c r="AC26" s="16">
        <f t="shared" si="29"/>
        <v>2441.5167164999998</v>
      </c>
      <c r="AD26" s="16">
        <f t="shared" si="29"/>
        <v>2441.5167164999998</v>
      </c>
      <c r="AE26" s="16">
        <f t="shared" si="29"/>
        <v>2441.5167164999998</v>
      </c>
      <c r="AF26" s="16">
        <f t="shared" si="29"/>
        <v>2441.5167164999998</v>
      </c>
      <c r="AG26" s="16">
        <f>$C$15*$F$7</f>
        <v>2441.5167164999998</v>
      </c>
      <c r="AH26" s="16">
        <f t="shared" ref="AH26:AR26" si="30">$C$15*$F$8</f>
        <v>2441.5167164999998</v>
      </c>
      <c r="AI26" s="16">
        <f t="shared" si="30"/>
        <v>2441.5167164999998</v>
      </c>
      <c r="AJ26" s="16">
        <f t="shared" si="30"/>
        <v>2441.5167164999998</v>
      </c>
      <c r="AK26" s="16">
        <f t="shared" si="30"/>
        <v>2441.5167164999998</v>
      </c>
      <c r="AL26" s="16">
        <f t="shared" si="30"/>
        <v>2441.5167164999998</v>
      </c>
      <c r="AM26" s="16">
        <f t="shared" si="30"/>
        <v>2441.5167164999998</v>
      </c>
      <c r="AN26" s="16">
        <f t="shared" si="30"/>
        <v>2441.5167164999998</v>
      </c>
      <c r="AO26" s="16">
        <f t="shared" si="30"/>
        <v>2441.5167164999998</v>
      </c>
      <c r="AP26" s="16">
        <f t="shared" si="30"/>
        <v>2441.5167164999998</v>
      </c>
      <c r="AQ26" s="16">
        <f t="shared" si="30"/>
        <v>2441.5167164999998</v>
      </c>
      <c r="AR26" s="16">
        <f t="shared" si="30"/>
        <v>2441.5167164999998</v>
      </c>
      <c r="AS26" s="16">
        <f>$C$15*$F$8</f>
        <v>2441.5167164999998</v>
      </c>
      <c r="AT26" s="16">
        <f>$C$15*$F$9</f>
        <v>2441.5167164999998</v>
      </c>
      <c r="AU26" s="16">
        <f>$C$15*$F$9</f>
        <v>2441.5167164999998</v>
      </c>
      <c r="AV26" s="15">
        <f t="shared" si="9"/>
        <v>80570.051644500025</v>
      </c>
    </row>
    <row r="27" spans="2:48">
      <c r="E27" s="4"/>
      <c r="F27" s="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16">
        <f>+$C$17*$F$7</f>
        <v>3170.7596713333328</v>
      </c>
      <c r="AA27" s="16">
        <f t="shared" ref="AA27:AG27" si="31">+$C$17*$F$7</f>
        <v>3170.7596713333328</v>
      </c>
      <c r="AB27" s="16">
        <f t="shared" si="31"/>
        <v>3170.7596713333328</v>
      </c>
      <c r="AC27" s="16">
        <f t="shared" si="31"/>
        <v>3170.7596713333328</v>
      </c>
      <c r="AD27" s="16">
        <f t="shared" si="31"/>
        <v>3170.7596713333328</v>
      </c>
      <c r="AE27" s="16">
        <f t="shared" si="31"/>
        <v>3170.7596713333328</v>
      </c>
      <c r="AF27" s="16">
        <f>+$C$17*$F$7</f>
        <v>3170.7596713333328</v>
      </c>
      <c r="AG27" s="16">
        <f t="shared" si="31"/>
        <v>3170.7596713333328</v>
      </c>
      <c r="AH27" s="16">
        <f t="shared" ref="AH27:AR27" si="32">+$C$17*$F$8</f>
        <v>3170.7596713333328</v>
      </c>
      <c r="AI27" s="16">
        <f t="shared" si="32"/>
        <v>3170.7596713333328</v>
      </c>
      <c r="AJ27" s="16">
        <f t="shared" si="32"/>
        <v>3170.7596713333328</v>
      </c>
      <c r="AK27" s="16">
        <f t="shared" si="32"/>
        <v>3170.7596713333328</v>
      </c>
      <c r="AL27" s="16">
        <f t="shared" si="32"/>
        <v>3170.7596713333328</v>
      </c>
      <c r="AM27" s="16">
        <f t="shared" si="32"/>
        <v>3170.7596713333328</v>
      </c>
      <c r="AN27" s="16">
        <f t="shared" si="32"/>
        <v>3170.7596713333328</v>
      </c>
      <c r="AO27" s="16">
        <f t="shared" si="32"/>
        <v>3170.7596713333328</v>
      </c>
      <c r="AP27" s="16">
        <f t="shared" si="32"/>
        <v>3170.7596713333328</v>
      </c>
      <c r="AQ27" s="16">
        <f t="shared" si="32"/>
        <v>3170.7596713333328</v>
      </c>
      <c r="AR27" s="16">
        <f t="shared" si="32"/>
        <v>3170.7596713333328</v>
      </c>
      <c r="AS27" s="16">
        <f>+$C$17*$F$8</f>
        <v>3170.7596713333328</v>
      </c>
      <c r="AT27" s="16">
        <f>+$C$17*$F$9</f>
        <v>3170.7596713333328</v>
      </c>
      <c r="AU27" s="16">
        <f>+$C$17*$F$9</f>
        <v>3170.7596713333328</v>
      </c>
      <c r="AV27" s="15">
        <f t="shared" si="9"/>
        <v>69756.712769333317</v>
      </c>
    </row>
    <row r="28" spans="2:48">
      <c r="E28" s="4"/>
      <c r="F28" s="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60">
        <f>+$C$18*$F$7</f>
        <v>3066.2992894166659</v>
      </c>
      <c r="AB28" s="60">
        <f t="shared" ref="AB28:AG28" si="33">+$C$18*$F$7</f>
        <v>3066.2992894166659</v>
      </c>
      <c r="AC28" s="60">
        <f t="shared" si="33"/>
        <v>3066.2992894166659</v>
      </c>
      <c r="AD28" s="60">
        <f t="shared" si="33"/>
        <v>3066.2992894166659</v>
      </c>
      <c r="AE28" s="60">
        <f t="shared" si="33"/>
        <v>3066.2992894166659</v>
      </c>
      <c r="AF28" s="60">
        <f t="shared" si="33"/>
        <v>3066.2992894166659</v>
      </c>
      <c r="AG28" s="60">
        <f t="shared" si="33"/>
        <v>3066.2992894166659</v>
      </c>
      <c r="AH28" s="60">
        <f t="shared" ref="AH28:AR28" si="34">+$C$18*$F$8</f>
        <v>3066.2992894166659</v>
      </c>
      <c r="AI28" s="60">
        <f t="shared" si="34"/>
        <v>3066.2992894166659</v>
      </c>
      <c r="AJ28" s="60">
        <f t="shared" si="34"/>
        <v>3066.2992894166659</v>
      </c>
      <c r="AK28" s="60">
        <f t="shared" si="34"/>
        <v>3066.2992894166659</v>
      </c>
      <c r="AL28" s="60">
        <f t="shared" si="34"/>
        <v>3066.2992894166659</v>
      </c>
      <c r="AM28" s="60">
        <f t="shared" si="34"/>
        <v>3066.2992894166659</v>
      </c>
      <c r="AN28" s="60">
        <f t="shared" si="34"/>
        <v>3066.2992894166659</v>
      </c>
      <c r="AO28" s="60">
        <f t="shared" si="34"/>
        <v>3066.2992894166659</v>
      </c>
      <c r="AP28" s="60">
        <f t="shared" si="34"/>
        <v>3066.2992894166659</v>
      </c>
      <c r="AQ28" s="60">
        <f t="shared" si="34"/>
        <v>3066.2992894166659</v>
      </c>
      <c r="AR28" s="60">
        <f t="shared" si="34"/>
        <v>3066.2992894166659</v>
      </c>
      <c r="AS28" s="60">
        <f>+$C$18*$F$8</f>
        <v>3066.2992894166659</v>
      </c>
      <c r="AT28" s="60">
        <f>+$C$18*$F$9</f>
        <v>3066.2992894166659</v>
      </c>
      <c r="AU28" s="60">
        <f>+$C$18*$F$9</f>
        <v>3066.2992894166659</v>
      </c>
      <c r="AV28" s="15">
        <f t="shared" si="9"/>
        <v>64392.285077750006</v>
      </c>
    </row>
    <row r="29" spans="2:48"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61"/>
      <c r="AB29" s="60">
        <f>+$C$19*$F$7</f>
        <v>3340.1508083333329</v>
      </c>
      <c r="AC29" s="60">
        <f t="shared" ref="AC29:AG29" si="35">+$C$19*$F$7</f>
        <v>3340.1508083333329</v>
      </c>
      <c r="AD29" s="60">
        <f t="shared" si="35"/>
        <v>3340.1508083333329</v>
      </c>
      <c r="AE29" s="60">
        <f t="shared" si="35"/>
        <v>3340.1508083333329</v>
      </c>
      <c r="AF29" s="60">
        <f t="shared" si="35"/>
        <v>3340.1508083333329</v>
      </c>
      <c r="AG29" s="60">
        <f t="shared" si="35"/>
        <v>3340.1508083333329</v>
      </c>
      <c r="AH29" s="60">
        <f t="shared" ref="AH29:AR29" si="36">+$C$19*$F$8</f>
        <v>3340.1508083333329</v>
      </c>
      <c r="AI29" s="60">
        <f t="shared" si="36"/>
        <v>3340.1508083333329</v>
      </c>
      <c r="AJ29" s="60">
        <f t="shared" si="36"/>
        <v>3340.1508083333329</v>
      </c>
      <c r="AK29" s="60">
        <f t="shared" si="36"/>
        <v>3340.1508083333329</v>
      </c>
      <c r="AL29" s="60">
        <f t="shared" si="36"/>
        <v>3340.1508083333329</v>
      </c>
      <c r="AM29" s="60">
        <f t="shared" si="36"/>
        <v>3340.1508083333329</v>
      </c>
      <c r="AN29" s="60">
        <f t="shared" si="36"/>
        <v>3340.1508083333329</v>
      </c>
      <c r="AO29" s="60">
        <f t="shared" si="36"/>
        <v>3340.1508083333329</v>
      </c>
      <c r="AP29" s="60">
        <f t="shared" si="36"/>
        <v>3340.1508083333329</v>
      </c>
      <c r="AQ29" s="60">
        <f t="shared" si="36"/>
        <v>3340.1508083333329</v>
      </c>
      <c r="AR29" s="60">
        <f t="shared" si="36"/>
        <v>3340.1508083333329</v>
      </c>
      <c r="AS29" s="60">
        <f>+$C$19*$F$8</f>
        <v>3340.1508083333329</v>
      </c>
      <c r="AT29" s="60">
        <f>+$C$19*$F$9</f>
        <v>3340.1508083333329</v>
      </c>
      <c r="AU29" s="60">
        <f>+$C$19*$F$9</f>
        <v>3340.1508083333329</v>
      </c>
      <c r="AV29" s="15">
        <f t="shared" si="9"/>
        <v>66803.016166666654</v>
      </c>
    </row>
    <row r="30" spans="2:48"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61"/>
      <c r="AB30" s="61"/>
      <c r="AC30" s="60">
        <f>+$C$20*$F$7</f>
        <v>3452.1313229166662</v>
      </c>
      <c r="AD30" s="60">
        <f t="shared" ref="AD30:AG30" si="37">+$C$20*$F$7</f>
        <v>3452.1313229166662</v>
      </c>
      <c r="AE30" s="60">
        <f t="shared" si="37"/>
        <v>3452.1313229166662</v>
      </c>
      <c r="AF30" s="60">
        <f t="shared" si="37"/>
        <v>3452.1313229166662</v>
      </c>
      <c r="AG30" s="60">
        <f t="shared" si="37"/>
        <v>3452.1313229166662</v>
      </c>
      <c r="AH30" s="60">
        <f t="shared" ref="AH30:AR30" si="38">+$C$20*$F$8</f>
        <v>3452.1313229166662</v>
      </c>
      <c r="AI30" s="60">
        <f t="shared" si="38"/>
        <v>3452.1313229166662</v>
      </c>
      <c r="AJ30" s="60">
        <f t="shared" si="38"/>
        <v>3452.1313229166662</v>
      </c>
      <c r="AK30" s="60">
        <f t="shared" si="38"/>
        <v>3452.1313229166662</v>
      </c>
      <c r="AL30" s="60">
        <f t="shared" si="38"/>
        <v>3452.1313229166662</v>
      </c>
      <c r="AM30" s="60">
        <f t="shared" si="38"/>
        <v>3452.1313229166662</v>
      </c>
      <c r="AN30" s="60">
        <f t="shared" si="38"/>
        <v>3452.1313229166662</v>
      </c>
      <c r="AO30" s="60">
        <f t="shared" si="38"/>
        <v>3452.1313229166662</v>
      </c>
      <c r="AP30" s="60">
        <f t="shared" si="38"/>
        <v>3452.1313229166662</v>
      </c>
      <c r="AQ30" s="60">
        <f t="shared" si="38"/>
        <v>3452.1313229166662</v>
      </c>
      <c r="AR30" s="60">
        <f t="shared" si="38"/>
        <v>3452.1313229166662</v>
      </c>
      <c r="AS30" s="60">
        <f>+$C$20*$F$8</f>
        <v>3452.1313229166662</v>
      </c>
      <c r="AT30" s="60">
        <f>+$C$20*$F$9</f>
        <v>3452.1313229166662</v>
      </c>
      <c r="AU30" s="60">
        <f>+$C$20*$F$9</f>
        <v>3452.1313229166662</v>
      </c>
      <c r="AV30" s="15">
        <f t="shared" si="9"/>
        <v>65590.495135416684</v>
      </c>
    </row>
    <row r="31" spans="2:48"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61"/>
      <c r="AB31" s="61"/>
      <c r="AC31" s="61"/>
      <c r="AD31" s="60">
        <f>+$C$21*$F$7</f>
        <v>3232.917009166666</v>
      </c>
      <c r="AE31" s="60">
        <f>+$C$21*$F$7</f>
        <v>3232.917009166666</v>
      </c>
      <c r="AF31" s="60">
        <f t="shared" ref="AF31:AG31" si="39">+$C$21*$F$7</f>
        <v>3232.917009166666</v>
      </c>
      <c r="AG31" s="60">
        <f t="shared" si="39"/>
        <v>3232.917009166666</v>
      </c>
      <c r="AH31" s="60">
        <f t="shared" ref="AH31:AR31" si="40">+$C$21*$F$8</f>
        <v>3232.917009166666</v>
      </c>
      <c r="AI31" s="60">
        <f t="shared" si="40"/>
        <v>3232.917009166666</v>
      </c>
      <c r="AJ31" s="60">
        <f t="shared" si="40"/>
        <v>3232.917009166666</v>
      </c>
      <c r="AK31" s="60">
        <f t="shared" si="40"/>
        <v>3232.917009166666</v>
      </c>
      <c r="AL31" s="60">
        <f t="shared" si="40"/>
        <v>3232.917009166666</v>
      </c>
      <c r="AM31" s="60">
        <f t="shared" si="40"/>
        <v>3232.917009166666</v>
      </c>
      <c r="AN31" s="60">
        <f t="shared" si="40"/>
        <v>3232.917009166666</v>
      </c>
      <c r="AO31" s="60">
        <f t="shared" si="40"/>
        <v>3232.917009166666</v>
      </c>
      <c r="AP31" s="60">
        <f t="shared" si="40"/>
        <v>3232.917009166666</v>
      </c>
      <c r="AQ31" s="60">
        <f t="shared" si="40"/>
        <v>3232.917009166666</v>
      </c>
      <c r="AR31" s="60">
        <f t="shared" si="40"/>
        <v>3232.917009166666</v>
      </c>
      <c r="AS31" s="60">
        <f>+$C$21*$F$8</f>
        <v>3232.917009166666</v>
      </c>
      <c r="AT31" s="60">
        <f>+$C$21*$F$9</f>
        <v>3232.917009166666</v>
      </c>
      <c r="AU31" s="60">
        <f>+$C$21*$F$9</f>
        <v>3232.917009166666</v>
      </c>
      <c r="AV31" s="15">
        <f t="shared" si="9"/>
        <v>58192.506165000006</v>
      </c>
    </row>
    <row r="32" spans="2:48"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61"/>
      <c r="AB32" s="61"/>
      <c r="AC32" s="61"/>
      <c r="AD32" s="61"/>
      <c r="AE32" s="60">
        <f>+$C$22*$F$7</f>
        <v>3568.2418549999993</v>
      </c>
      <c r="AF32" s="60">
        <f t="shared" ref="AF32:AG32" si="41">+$C$22*$F$7</f>
        <v>3568.2418549999993</v>
      </c>
      <c r="AG32" s="60">
        <f t="shared" si="41"/>
        <v>3568.2418549999993</v>
      </c>
      <c r="AH32" s="60">
        <f t="shared" ref="AH32:AR32" si="42">+$C$22*$F$8</f>
        <v>3568.2418549999993</v>
      </c>
      <c r="AI32" s="60">
        <f t="shared" si="42"/>
        <v>3568.2418549999993</v>
      </c>
      <c r="AJ32" s="60">
        <f t="shared" si="42"/>
        <v>3568.2418549999993</v>
      </c>
      <c r="AK32" s="60">
        <f t="shared" si="42"/>
        <v>3568.2418549999993</v>
      </c>
      <c r="AL32" s="60">
        <f t="shared" si="42"/>
        <v>3568.2418549999993</v>
      </c>
      <c r="AM32" s="60">
        <f t="shared" si="42"/>
        <v>3568.2418549999993</v>
      </c>
      <c r="AN32" s="60">
        <f t="shared" si="42"/>
        <v>3568.2418549999993</v>
      </c>
      <c r="AO32" s="60">
        <f t="shared" si="42"/>
        <v>3568.2418549999993</v>
      </c>
      <c r="AP32" s="60">
        <f t="shared" si="42"/>
        <v>3568.2418549999993</v>
      </c>
      <c r="AQ32" s="60">
        <f t="shared" si="42"/>
        <v>3568.2418549999993</v>
      </c>
      <c r="AR32" s="60">
        <f t="shared" si="42"/>
        <v>3568.2418549999993</v>
      </c>
      <c r="AS32" s="60">
        <f>+$C$22*$F$8</f>
        <v>3568.2418549999993</v>
      </c>
      <c r="AT32" s="60">
        <f>+$C$22*$F$9</f>
        <v>3568.2418549999993</v>
      </c>
      <c r="AU32" s="60">
        <f>+$C$22*$F$9</f>
        <v>3568.2418549999993</v>
      </c>
      <c r="AV32" s="15">
        <f t="shared" si="9"/>
        <v>60660.111534999996</v>
      </c>
    </row>
    <row r="33" spans="7:48" ht="15.75" thickBot="1"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61"/>
      <c r="AB33" s="61"/>
      <c r="AC33" s="61"/>
      <c r="AD33" s="61"/>
      <c r="AE33" s="61"/>
      <c r="AF33" s="60">
        <f>+$C$23*$F$7</f>
        <v>3733.1487702499994</v>
      </c>
      <c r="AG33" s="60">
        <f t="shared" ref="AG33" si="43">+$C$23*$F$7</f>
        <v>3733.1487702499994</v>
      </c>
      <c r="AH33" s="60">
        <f t="shared" ref="AH33:AR33" si="44">+$C$23*$F$8</f>
        <v>3733.1487702499994</v>
      </c>
      <c r="AI33" s="60">
        <f t="shared" si="44"/>
        <v>3733.1487702499994</v>
      </c>
      <c r="AJ33" s="60">
        <f t="shared" si="44"/>
        <v>3733.1487702499994</v>
      </c>
      <c r="AK33" s="60">
        <f t="shared" si="44"/>
        <v>3733.1487702499994</v>
      </c>
      <c r="AL33" s="60">
        <f t="shared" si="44"/>
        <v>3733.1487702499994</v>
      </c>
      <c r="AM33" s="60">
        <f t="shared" si="44"/>
        <v>3733.1487702499994</v>
      </c>
      <c r="AN33" s="60">
        <f t="shared" si="44"/>
        <v>3733.1487702499994</v>
      </c>
      <c r="AO33" s="60">
        <f t="shared" si="44"/>
        <v>3733.1487702499994</v>
      </c>
      <c r="AP33" s="60">
        <f t="shared" si="44"/>
        <v>3733.1487702499994</v>
      </c>
      <c r="AQ33" s="60">
        <f t="shared" si="44"/>
        <v>3733.1487702499994</v>
      </c>
      <c r="AR33" s="60">
        <f t="shared" si="44"/>
        <v>3733.1487702499994</v>
      </c>
      <c r="AS33" s="60">
        <f>+$C$23*$F$8</f>
        <v>3733.1487702499994</v>
      </c>
      <c r="AT33" s="60">
        <f>+$C$23*$F$9</f>
        <v>3733.1487702499994</v>
      </c>
      <c r="AU33" s="60">
        <f>+$C$23*$F$9</f>
        <v>3733.1487702499994</v>
      </c>
      <c r="AV33" s="15">
        <f t="shared" si="9"/>
        <v>59730.380324000005</v>
      </c>
    </row>
    <row r="34" spans="7:48" ht="15.75" thickBot="1">
      <c r="AV34" s="62">
        <f>+SUM(AV18:AV33)</f>
        <v>1399459.2904071666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tabSelected="1" workbookViewId="0">
      <selection activeCell="L19" sqref="L19"/>
    </sheetView>
  </sheetViews>
  <sheetFormatPr baseColWidth="10" defaultRowHeight="1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Frais financier</vt:lpstr>
      <vt:lpstr>Frais préfinanacement</vt:lpstr>
      <vt:lpstr>méthodologie</vt:lpstr>
    </vt:vector>
  </TitlesOfParts>
  <Company>URBASER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2012-01-19T15:16:48Z</dcterms:created>
  <dcterms:modified xsi:type="dcterms:W3CDTF">2012-02-21T13:48:24Z</dcterms:modified>
</cp:coreProperties>
</file>