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1135" windowHeight="1017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I20" i="1"/>
  <c r="BL20"/>
  <c r="BK7"/>
  <c r="BK20"/>
  <c r="BK8"/>
  <c r="BK9"/>
  <c r="BK10"/>
  <c r="BK11"/>
  <c r="BK12"/>
  <c r="BK13"/>
  <c r="BK14"/>
  <c r="BK15"/>
  <c r="BK16"/>
  <c r="BK17"/>
  <c r="BK18"/>
  <c r="BK19"/>
  <c r="BK6"/>
  <c r="BI7"/>
  <c r="BI8"/>
  <c r="BI9"/>
  <c r="BI10"/>
  <c r="BI11"/>
  <c r="BI12"/>
  <c r="BI13"/>
  <c r="BI14"/>
  <c r="BI15"/>
  <c r="BI16"/>
  <c r="BI17"/>
  <c r="BI18"/>
  <c r="BI19"/>
  <c r="BI6"/>
  <c r="BE20"/>
  <c r="BE7"/>
  <c r="BE8"/>
  <c r="BE9"/>
  <c r="BE10"/>
  <c r="BE11"/>
  <c r="BE12"/>
  <c r="BE13"/>
  <c r="BE14"/>
  <c r="BE15"/>
  <c r="BE16"/>
  <c r="BE17"/>
  <c r="BE18"/>
  <c r="BE19"/>
  <c r="BE6"/>
  <c r="BH8"/>
  <c r="BH7"/>
  <c r="U6"/>
  <c r="V6"/>
  <c r="W6"/>
  <c r="X6"/>
  <c r="U7"/>
  <c r="V7"/>
  <c r="W7"/>
  <c r="X7"/>
  <c r="U8"/>
  <c r="V8"/>
  <c r="W8"/>
  <c r="X8"/>
  <c r="U9"/>
  <c r="V9"/>
  <c r="W9"/>
  <c r="X9"/>
  <c r="U10"/>
  <c r="V10"/>
  <c r="W10"/>
  <c r="X10"/>
  <c r="U11"/>
  <c r="V11"/>
  <c r="W11"/>
  <c r="X11"/>
  <c r="U12"/>
  <c r="V12"/>
  <c r="W12"/>
  <c r="X12"/>
  <c r="U13"/>
  <c r="V13"/>
  <c r="W13"/>
  <c r="X13"/>
  <c r="U14"/>
  <c r="V14"/>
  <c r="W14"/>
  <c r="X14"/>
  <c r="U15"/>
  <c r="V15"/>
  <c r="W15"/>
  <c r="X15"/>
  <c r="U16"/>
  <c r="V16"/>
  <c r="W16"/>
  <c r="X16"/>
  <c r="U17"/>
  <c r="V17"/>
  <c r="W17"/>
  <c r="X17"/>
  <c r="U18"/>
  <c r="V18"/>
  <c r="W18"/>
  <c r="X18"/>
  <c r="U19"/>
  <c r="V19"/>
  <c r="W19"/>
  <c r="X19"/>
  <c r="T7"/>
  <c r="T8"/>
  <c r="T9"/>
  <c r="T10"/>
  <c r="T11"/>
  <c r="T12"/>
  <c r="T13"/>
  <c r="T14"/>
  <c r="T15"/>
  <c r="T16"/>
  <c r="T17"/>
  <c r="T18"/>
  <c r="T19"/>
  <c r="T6"/>
  <c r="C20"/>
  <c r="D20"/>
  <c r="E20"/>
  <c r="F20"/>
  <c r="B11"/>
  <c r="B13"/>
  <c r="B8"/>
  <c r="BB6"/>
  <c r="BB19"/>
  <c r="BB7"/>
  <c r="BB8"/>
  <c r="BB9"/>
  <c r="BB10"/>
  <c r="BB11"/>
  <c r="BB12"/>
  <c r="BB13"/>
  <c r="BB14"/>
  <c r="BB15"/>
  <c r="BB16"/>
  <c r="BB17"/>
  <c r="BB18"/>
  <c r="BC14"/>
  <c r="BC7"/>
  <c r="BC8"/>
  <c r="BC9"/>
  <c r="BC10"/>
  <c r="BC11"/>
  <c r="BC12"/>
  <c r="BC13"/>
  <c r="BC15"/>
  <c r="BC16"/>
  <c r="BC17"/>
  <c r="BC18"/>
  <c r="BC19"/>
  <c r="BC6"/>
  <c r="AU6"/>
  <c r="AU7"/>
  <c r="AU8"/>
  <c r="AU9"/>
  <c r="AU10"/>
  <c r="AU11"/>
  <c r="AU12"/>
  <c r="AU13"/>
  <c r="AU14"/>
  <c r="AU15"/>
  <c r="AU16"/>
  <c r="AU17"/>
  <c r="AU18"/>
  <c r="AU19"/>
  <c r="AO20"/>
  <c r="AI20"/>
  <c r="L20"/>
  <c r="R20"/>
  <c r="AT7"/>
  <c r="AT8"/>
  <c r="AT9"/>
  <c r="AT10"/>
  <c r="AT11"/>
  <c r="AT12"/>
  <c r="AT13"/>
  <c r="AT14"/>
  <c r="AT15"/>
  <c r="AT16"/>
  <c r="AT17"/>
  <c r="AT18"/>
  <c r="AT19"/>
  <c r="AT6"/>
  <c r="AN20"/>
  <c r="AM20"/>
  <c r="AL20"/>
  <c r="AK20"/>
  <c r="AH20"/>
  <c r="AG20"/>
  <c r="AF20"/>
  <c r="AE20"/>
  <c r="AS19"/>
  <c r="AR19"/>
  <c r="AQ19"/>
  <c r="AS18"/>
  <c r="AR18"/>
  <c r="AQ18"/>
  <c r="AS17"/>
  <c r="AR17"/>
  <c r="AQ17"/>
  <c r="AS16"/>
  <c r="AR16"/>
  <c r="AQ16"/>
  <c r="AS15"/>
  <c r="AR15"/>
  <c r="AQ15"/>
  <c r="AS14"/>
  <c r="AR14"/>
  <c r="AQ14"/>
  <c r="AS13"/>
  <c r="AR13"/>
  <c r="AQ13"/>
  <c r="AS12"/>
  <c r="AR12"/>
  <c r="AQ12"/>
  <c r="AS11"/>
  <c r="AR11"/>
  <c r="AQ11"/>
  <c r="AS10"/>
  <c r="AR10"/>
  <c r="AQ10"/>
  <c r="AS9"/>
  <c r="AR9"/>
  <c r="AQ9"/>
  <c r="AS8"/>
  <c r="AR8"/>
  <c r="AQ8"/>
  <c r="AS7"/>
  <c r="AR7"/>
  <c r="AQ7"/>
  <c r="AS6"/>
  <c r="AR6"/>
  <c r="AQ6"/>
  <c r="BD6" s="1"/>
  <c r="I20"/>
  <c r="J20"/>
  <c r="K20"/>
  <c r="H20"/>
  <c r="O20"/>
  <c r="P20"/>
  <c r="Q20"/>
  <c r="W20"/>
  <c r="AB20" s="1"/>
  <c r="N20"/>
  <c r="BC20" s="1"/>
  <c r="B20" l="1"/>
  <c r="BB20"/>
  <c r="S8"/>
  <c r="M8"/>
  <c r="AP7"/>
  <c r="BD19"/>
  <c r="BD16"/>
  <c r="BD13"/>
  <c r="BD10"/>
  <c r="BD7"/>
  <c r="X20"/>
  <c r="AC20" s="1"/>
  <c r="M18"/>
  <c r="M15"/>
  <c r="M12"/>
  <c r="M9"/>
  <c r="S18"/>
  <c r="S15"/>
  <c r="S12"/>
  <c r="S9"/>
  <c r="AP18"/>
  <c r="AP15"/>
  <c r="AP12"/>
  <c r="AP9"/>
  <c r="AJ6"/>
  <c r="BD17"/>
  <c r="BD14"/>
  <c r="BD11"/>
  <c r="BD8"/>
  <c r="AT20"/>
  <c r="AY20" s="1"/>
  <c r="AJ9"/>
  <c r="M19"/>
  <c r="M16"/>
  <c r="M13"/>
  <c r="M10"/>
  <c r="M7"/>
  <c r="S19"/>
  <c r="S16"/>
  <c r="S13"/>
  <c r="S10"/>
  <c r="S7"/>
  <c r="AP19"/>
  <c r="AP16"/>
  <c r="AP13"/>
  <c r="AP10"/>
  <c r="BD18"/>
  <c r="BD15"/>
  <c r="BD12"/>
  <c r="BD9"/>
  <c r="M6"/>
  <c r="M17"/>
  <c r="M14"/>
  <c r="M11"/>
  <c r="S6"/>
  <c r="S17"/>
  <c r="S14"/>
  <c r="S11"/>
  <c r="AP6"/>
  <c r="AP17"/>
  <c r="AP14"/>
  <c r="AP11"/>
  <c r="AP8"/>
  <c r="AJ19"/>
  <c r="AJ16"/>
  <c r="AJ13"/>
  <c r="AJ10"/>
  <c r="AJ7"/>
  <c r="AJ17"/>
  <c r="AJ14"/>
  <c r="AJ11"/>
  <c r="AJ8"/>
  <c r="AJ18"/>
  <c r="AJ15"/>
  <c r="AJ12"/>
  <c r="AB18"/>
  <c r="AB15"/>
  <c r="AB12"/>
  <c r="AB9"/>
  <c r="AC18"/>
  <c r="AC15"/>
  <c r="AC12"/>
  <c r="AC9"/>
  <c r="AC6"/>
  <c r="AB19"/>
  <c r="AB16"/>
  <c r="AB13"/>
  <c r="AB10"/>
  <c r="AB7"/>
  <c r="AC16"/>
  <c r="AC13"/>
  <c r="AC10"/>
  <c r="AC7"/>
  <c r="AB6"/>
  <c r="AB17"/>
  <c r="AB14"/>
  <c r="AB11"/>
  <c r="AB8"/>
  <c r="AC17"/>
  <c r="AC14"/>
  <c r="AC11"/>
  <c r="AC8"/>
  <c r="AC19"/>
  <c r="AU20"/>
  <c r="AZ20" s="1"/>
  <c r="V20"/>
  <c r="AA20" s="1"/>
  <c r="U20"/>
  <c r="Z20" s="1"/>
  <c r="T20"/>
  <c r="Y17" s="1"/>
  <c r="AS20"/>
  <c r="AX20" s="1"/>
  <c r="AR20"/>
  <c r="AW6" s="1"/>
  <c r="AQ20"/>
  <c r="G14" l="1"/>
  <c r="G17"/>
  <c r="G6"/>
  <c r="G7"/>
  <c r="G10"/>
  <c r="G16"/>
  <c r="G19"/>
  <c r="G9"/>
  <c r="G12"/>
  <c r="G15"/>
  <c r="G18"/>
  <c r="G8"/>
  <c r="G13"/>
  <c r="G11"/>
  <c r="AY8"/>
  <c r="AY17"/>
  <c r="AY19"/>
  <c r="AX16"/>
  <c r="AX10"/>
  <c r="AY7"/>
  <c r="AX19"/>
  <c r="AX11"/>
  <c r="AY9"/>
  <c r="AY18"/>
  <c r="AY14"/>
  <c r="AY13"/>
  <c r="AX17"/>
  <c r="AX12"/>
  <c r="AX7"/>
  <c r="AY16"/>
  <c r="AX13"/>
  <c r="AX6"/>
  <c r="AY15"/>
  <c r="AY11"/>
  <c r="AY6"/>
  <c r="AX18"/>
  <c r="AX14"/>
  <c r="AX9"/>
  <c r="AY10"/>
  <c r="AX15"/>
  <c r="AX8"/>
  <c r="AY12"/>
  <c r="AA18"/>
  <c r="AA14"/>
  <c r="Z7"/>
  <c r="Z17"/>
  <c r="AA9"/>
  <c r="AP20"/>
  <c r="AA8"/>
  <c r="AA17"/>
  <c r="AA12"/>
  <c r="M20"/>
  <c r="S20"/>
  <c r="AA7"/>
  <c r="AA11"/>
  <c r="AA6"/>
  <c r="BD20"/>
  <c r="AJ20"/>
  <c r="AV20"/>
  <c r="Z6"/>
  <c r="Z10"/>
  <c r="Z16"/>
  <c r="Z8"/>
  <c r="AA15"/>
  <c r="AA10"/>
  <c r="AA13"/>
  <c r="AZ9"/>
  <c r="AZ18"/>
  <c r="AZ14"/>
  <c r="AZ10"/>
  <c r="AZ19"/>
  <c r="AZ6"/>
  <c r="AZ15"/>
  <c r="AZ11"/>
  <c r="AZ7"/>
  <c r="AZ16"/>
  <c r="AA19"/>
  <c r="AZ12"/>
  <c r="AZ8"/>
  <c r="AZ17"/>
  <c r="AZ13"/>
  <c r="Z13"/>
  <c r="Z14"/>
  <c r="Z12"/>
  <c r="AA16"/>
  <c r="Y7"/>
  <c r="AD7" s="1"/>
  <c r="BF7" s="1"/>
  <c r="Y16"/>
  <c r="Y15"/>
  <c r="AV19"/>
  <c r="AV16"/>
  <c r="AV13"/>
  <c r="AV10"/>
  <c r="AV7"/>
  <c r="Y11"/>
  <c r="Y6"/>
  <c r="Z15"/>
  <c r="Y13"/>
  <c r="AD13" s="1"/>
  <c r="BF13" s="1"/>
  <c r="BH13" s="1"/>
  <c r="Y12"/>
  <c r="Y9"/>
  <c r="AV17"/>
  <c r="AV14"/>
  <c r="AV11"/>
  <c r="AV8"/>
  <c r="Y8"/>
  <c r="AD8" s="1"/>
  <c r="BF8" s="1"/>
  <c r="Y20"/>
  <c r="AD20" s="1"/>
  <c r="BF20" s="1"/>
  <c r="Z19"/>
  <c r="Z11"/>
  <c r="Z9"/>
  <c r="Z18"/>
  <c r="Y10"/>
  <c r="AD10" s="1"/>
  <c r="BF10" s="1"/>
  <c r="BH10" s="1"/>
  <c r="Y19"/>
  <c r="Y18"/>
  <c r="AD18" s="1"/>
  <c r="BF18" s="1"/>
  <c r="BH18" s="1"/>
  <c r="AV18"/>
  <c r="AV15"/>
  <c r="AV12"/>
  <c r="AV9"/>
  <c r="AV6"/>
  <c r="Y14"/>
  <c r="AD14" s="1"/>
  <c r="BF14" s="1"/>
  <c r="BH14" s="1"/>
  <c r="BH20" s="1"/>
  <c r="AW9"/>
  <c r="AW12"/>
  <c r="AW15"/>
  <c r="AW18"/>
  <c r="AW8"/>
  <c r="AW11"/>
  <c r="AW14"/>
  <c r="AW17"/>
  <c r="AW20"/>
  <c r="BA20" s="1"/>
  <c r="AW7"/>
  <c r="AW10"/>
  <c r="AW13"/>
  <c r="AW16"/>
  <c r="AW19"/>
  <c r="AD17" l="1"/>
  <c r="BF17" s="1"/>
  <c r="BH17" s="1"/>
  <c r="G20"/>
  <c r="AD6"/>
  <c r="BF6" s="1"/>
  <c r="BH6" s="1"/>
  <c r="AD12"/>
  <c r="BF12" s="1"/>
  <c r="BH12" s="1"/>
  <c r="BA6"/>
  <c r="BA9"/>
  <c r="BA18"/>
  <c r="BA14"/>
  <c r="BA10"/>
  <c r="BA19"/>
  <c r="BA15"/>
  <c r="BA11"/>
  <c r="BA16"/>
  <c r="BA12"/>
  <c r="BA8"/>
  <c r="BA17"/>
  <c r="BA13"/>
  <c r="AD15"/>
  <c r="BF15" s="1"/>
  <c r="BH15" s="1"/>
  <c r="AD19"/>
  <c r="BF19" s="1"/>
  <c r="BH19" s="1"/>
  <c r="AD9"/>
  <c r="BF9" s="1"/>
  <c r="BH9" s="1"/>
  <c r="BA7"/>
  <c r="AD16"/>
  <c r="BF16" s="1"/>
  <c r="BH16" s="1"/>
  <c r="AD11"/>
  <c r="BF11" s="1"/>
  <c r="BH11" s="1"/>
</calcChain>
</file>

<file path=xl/comments1.xml><?xml version="1.0" encoding="utf-8"?>
<comments xmlns="http://schemas.openxmlformats.org/spreadsheetml/2006/main">
  <authors>
    <author xml:space="preserve"> Aurelie</author>
  </authors>
  <commentList>
    <comment ref="BC14" authorId="0">
      <text>
        <r>
          <rPr>
            <b/>
            <sz val="8"/>
            <color indexed="81"/>
            <rFont val="Tahoma"/>
            <family val="2"/>
          </rPr>
          <t xml:space="preserve"> Aurelie:</t>
        </r>
        <r>
          <rPr>
            <sz val="8"/>
            <color indexed="81"/>
            <rFont val="Tahoma"/>
            <family val="2"/>
          </rPr>
          <t xml:space="preserve">
Erreur dans résultats de l'apave 2008</t>
        </r>
      </text>
    </comment>
  </commentList>
</comments>
</file>

<file path=xl/sharedStrings.xml><?xml version="1.0" encoding="utf-8"?>
<sst xmlns="http://schemas.openxmlformats.org/spreadsheetml/2006/main" count="143" uniqueCount="57">
  <si>
    <t>Fines</t>
  </si>
  <si>
    <t>Déchets ferment</t>
  </si>
  <si>
    <t>Composites</t>
  </si>
  <si>
    <t>Textiles</t>
  </si>
  <si>
    <t>Textiles sanitaires</t>
  </si>
  <si>
    <t>Plastiques</t>
  </si>
  <si>
    <t>Combustibles non classés</t>
  </si>
  <si>
    <t>Verre</t>
  </si>
  <si>
    <t>Inertes</t>
  </si>
  <si>
    <t>DMS/DASRI</t>
  </si>
  <si>
    <t>Masses nettes kg</t>
  </si>
  <si>
    <t>GROS (fraction 200-90mm) campagne 1</t>
  </si>
  <si>
    <t>GROS (fraction 200-90mm) campagne 2</t>
  </si>
  <si>
    <t>GROS (fraction 200-90mm) campagne 3</t>
  </si>
  <si>
    <t>GROS (fraction 200-90mm) campagne 4</t>
  </si>
  <si>
    <t>Echantillons humides</t>
  </si>
  <si>
    <t>JRM/P</t>
  </si>
  <si>
    <t>cartons</t>
  </si>
  <si>
    <t>Métaux</t>
  </si>
  <si>
    <t>Pertes de tri sur Gros</t>
  </si>
  <si>
    <t>Moyens (fraction 20-90mm) campagne 1</t>
  </si>
  <si>
    <t>Moyens (fraction 20-90mm) campagne 2</t>
  </si>
  <si>
    <t>Moyens (fraction 20-90mm) campagne 3</t>
  </si>
  <si>
    <t>Moyens (fraction 20-90mm) campagne 4</t>
  </si>
  <si>
    <t>Gros +Moyens campagne1</t>
  </si>
  <si>
    <t>Gros +Moyens campagne2</t>
  </si>
  <si>
    <t>Gros +Moyens campagne3</t>
  </si>
  <si>
    <t>Gros +Moyens campagne4</t>
  </si>
  <si>
    <t>%</t>
  </si>
  <si>
    <t>Gros +Moyens campagne5</t>
  </si>
  <si>
    <t>TOTAL</t>
  </si>
  <si>
    <t>Echantillons sec</t>
  </si>
  <si>
    <t>GROS (fraction 200-90mm) campagne 5</t>
  </si>
  <si>
    <t>Moyens (fraction 20-90mm) campagne 5</t>
  </si>
  <si>
    <t>% Humidité (Gros+Moyens)</t>
  </si>
  <si>
    <t>BILAN CAMPAGNE MODECOM 2008</t>
  </si>
  <si>
    <t>% MOYEN/ matériau Ech Sec</t>
  </si>
  <si>
    <t>% GROS/ matériau Ech sec</t>
  </si>
  <si>
    <t>%  GROS/ matériau Ech Humide</t>
  </si>
  <si>
    <t>% MOYEN/ matériau/ Ech Humide</t>
  </si>
  <si>
    <t>%Humidité Fraction 20-90mm</t>
  </si>
  <si>
    <t>%Humidité Fraction 90-200mm</t>
  </si>
  <si>
    <t>% (Gros + Moyens)/matériau  Ech Sec</t>
  </si>
  <si>
    <t>% HUMIDITE</t>
  </si>
  <si>
    <t>Fraction 200-400mm campagne 1</t>
  </si>
  <si>
    <t>Fraction 200-400mm campagne 2</t>
  </si>
  <si>
    <t>Fraction 200-400mm campagne 3</t>
  </si>
  <si>
    <t>Fraction 200-400mm campagne 4</t>
  </si>
  <si>
    <t>Fraction 200-400mm campagne 5</t>
  </si>
  <si>
    <t>% 200-400/ matériau Ech Humide</t>
  </si>
  <si>
    <t>% (Gros + Moyens ) Ech Humide</t>
  </si>
  <si>
    <t xml:space="preserve">PCI </t>
  </si>
  <si>
    <t>Kcal/Kg</t>
  </si>
  <si>
    <t>Pour 1kg</t>
  </si>
  <si>
    <t>PC</t>
  </si>
  <si>
    <t>Kg</t>
  </si>
  <si>
    <t>% (200&lt;x&lt;400+Gros + Moyens)/matériau  Ech Humide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</si>
</sst>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sz val="11"/>
      <color theme="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wrapText="1"/>
    </xf>
    <xf numFmtId="164" fontId="3" fillId="7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3" fillId="2" borderId="1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wrapText="1"/>
    </xf>
    <xf numFmtId="164" fontId="3" fillId="6" borderId="12" xfId="0" applyNumberFormat="1" applyFont="1" applyFill="1" applyBorder="1" applyAlignment="1">
      <alignment horizontal="center"/>
    </xf>
    <xf numFmtId="164" fontId="3" fillId="6" borderId="13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164" fontId="3" fillId="6" borderId="25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6" fillId="3" borderId="1" xfId="0" applyFont="1" applyFill="1" applyBorder="1" applyAlignment="1">
      <alignment horizontal="center"/>
    </xf>
    <xf numFmtId="14" fontId="12" fillId="2" borderId="0" xfId="0" applyNumberFormat="1" applyFont="1" applyFill="1" applyAlignment="1">
      <alignment horizontal="left" vertical="center"/>
    </xf>
    <xf numFmtId="164" fontId="3" fillId="6" borderId="29" xfId="0" applyNumberFormat="1" applyFont="1" applyFill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0" xfId="0" applyBorder="1" applyAlignment="1"/>
    <xf numFmtId="164" fontId="3" fillId="6" borderId="31" xfId="0" applyNumberFormat="1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164" fontId="3" fillId="9" borderId="8" xfId="0" applyNumberFormat="1" applyFont="1" applyFill="1" applyBorder="1" applyAlignment="1">
      <alignment horizontal="center"/>
    </xf>
    <xf numFmtId="164" fontId="3" fillId="9" borderId="29" xfId="0" applyNumberFormat="1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2" fontId="3" fillId="9" borderId="9" xfId="0" applyNumberFormat="1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164" fontId="3" fillId="9" borderId="15" xfId="0" applyNumberFormat="1" applyFont="1" applyFill="1" applyBorder="1" applyAlignment="1">
      <alignment horizontal="center"/>
    </xf>
    <xf numFmtId="2" fontId="3" fillId="9" borderId="10" xfId="0" applyNumberFormat="1" applyFont="1" applyFill="1" applyBorder="1" applyAlignment="1">
      <alignment horizontal="center"/>
    </xf>
    <xf numFmtId="164" fontId="3" fillId="9" borderId="20" xfId="0" applyNumberFormat="1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wrapText="1"/>
    </xf>
    <xf numFmtId="0" fontId="0" fillId="0" borderId="7" xfId="0" applyBorder="1" applyAlignment="1"/>
    <xf numFmtId="0" fontId="7" fillId="5" borderId="7" xfId="0" applyFont="1" applyFill="1" applyBorder="1" applyAlignment="1">
      <alignment horizontal="center" vertical="center"/>
    </xf>
    <xf numFmtId="0" fontId="0" fillId="0" borderId="1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% Humidité: (Gros+Moyens)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3204747587792879E-2"/>
          <c:y val="0.20166745131868638"/>
          <c:w val="0.60933208190556587"/>
          <c:h val="0.70650127271491214"/>
        </c:manualLayout>
      </c:layout>
      <c:pieChart>
        <c:varyColors val="1"/>
        <c:ser>
          <c:idx val="0"/>
          <c:order val="0"/>
          <c:tx>
            <c:strRef>
              <c:f>Feuil1!$BD$4</c:f>
              <c:strCache>
                <c:ptCount val="1"/>
                <c:pt idx="0">
                  <c:v>% Humidité (Gros+Moyens)</c:v>
                </c:pt>
              </c:strCache>
            </c:strRef>
          </c:tx>
          <c:explosion val="25"/>
          <c:dLbls>
            <c:dLbl>
              <c:idx val="8"/>
              <c:layout>
                <c:manualLayout>
                  <c:x val="3.1125898493806842E-2"/>
                  <c:y val="7.4893995591520365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1.8870565944592282E-2"/>
                  <c:y val="8.36017233657321E-2"/>
                </c:manualLayout>
              </c:layout>
              <c:showVal val="1"/>
            </c:dLbl>
            <c:dLbl>
              <c:idx val="13"/>
              <c:delete val="1"/>
            </c:dLbl>
            <c:showVal val="1"/>
            <c:showLeaderLines val="1"/>
          </c:dLbls>
          <c:cat>
            <c:strRef>
              <c:f>Feuil1!$A$6:$A$19</c:f>
              <c:strCache>
                <c:ptCount val="14"/>
                <c:pt idx="0">
                  <c:v>Fines</c:v>
                </c:pt>
                <c:pt idx="1">
                  <c:v>Déchets ferment</c:v>
                </c:pt>
                <c:pt idx="2">
                  <c:v>JRM/P</c:v>
                </c:pt>
                <c:pt idx="3">
                  <c:v>cartons</c:v>
                </c:pt>
                <c:pt idx="4">
                  <c:v>Composites</c:v>
                </c:pt>
                <c:pt idx="5">
                  <c:v>Textiles</c:v>
                </c:pt>
                <c:pt idx="6">
                  <c:v>Textiles sanitaires</c:v>
                </c:pt>
                <c:pt idx="7">
                  <c:v>Plastiques</c:v>
                </c:pt>
                <c:pt idx="8">
                  <c:v>Combustibles non classés</c:v>
                </c:pt>
                <c:pt idx="9">
                  <c:v>Verre</c:v>
                </c:pt>
                <c:pt idx="10">
                  <c:v>Métaux</c:v>
                </c:pt>
                <c:pt idx="11">
                  <c:v>Inertes</c:v>
                </c:pt>
                <c:pt idx="12">
                  <c:v>DMS/DASRI</c:v>
                </c:pt>
                <c:pt idx="13">
                  <c:v>Pertes de tri sur Gros</c:v>
                </c:pt>
              </c:strCache>
            </c:strRef>
          </c:cat>
          <c:val>
            <c:numRef>
              <c:f>Feuil1!$BD$6:$BD$19</c:f>
              <c:numCache>
                <c:formatCode>0.0</c:formatCode>
                <c:ptCount val="14"/>
                <c:pt idx="0">
                  <c:v>33.478358954526406</c:v>
                </c:pt>
                <c:pt idx="1">
                  <c:v>38.461538461538446</c:v>
                </c:pt>
                <c:pt idx="2">
                  <c:v>18.236049546377224</c:v>
                </c:pt>
                <c:pt idx="3">
                  <c:v>27.550591485017712</c:v>
                </c:pt>
                <c:pt idx="4">
                  <c:v>21.100678142931656</c:v>
                </c:pt>
                <c:pt idx="5">
                  <c:v>21.474300347539788</c:v>
                </c:pt>
                <c:pt idx="6">
                  <c:v>33.016284767257517</c:v>
                </c:pt>
                <c:pt idx="7">
                  <c:v>24.429706523132129</c:v>
                </c:pt>
                <c:pt idx="8">
                  <c:v>7.1189591078066883</c:v>
                </c:pt>
                <c:pt idx="9">
                  <c:v>3.3330590074890818</c:v>
                </c:pt>
                <c:pt idx="10">
                  <c:v>4.0743289745354545</c:v>
                </c:pt>
                <c:pt idx="11">
                  <c:v>0.14955134596210162</c:v>
                </c:pt>
                <c:pt idx="12">
                  <c:v>4.8479868529170362</c:v>
                </c:pt>
                <c:pt idx="1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Part des matériaux  (Gros + Moyens ) Echantillon Humide</a:t>
            </a:r>
          </a:p>
        </c:rich>
      </c:tx>
    </c:title>
    <c:plotArea>
      <c:layout>
        <c:manualLayout>
          <c:layoutTarget val="inner"/>
          <c:xMode val="edge"/>
          <c:yMode val="edge"/>
          <c:x val="1.4231099021382677E-2"/>
          <c:y val="0.18774132758624265"/>
          <c:w val="0.61261370238932567"/>
          <c:h val="0.71915518171211057"/>
        </c:manualLayout>
      </c:layout>
      <c:barChart>
        <c:barDir val="bar"/>
        <c:grouping val="clustered"/>
        <c:ser>
          <c:idx val="0"/>
          <c:order val="0"/>
          <c:tx>
            <c:strRef>
              <c:f>Feuil1!$AD$4</c:f>
              <c:strCache>
                <c:ptCount val="1"/>
                <c:pt idx="0">
                  <c:v>% (Gros + Moyens ) Ech Humide</c:v>
                </c:pt>
              </c:strCache>
            </c:strRef>
          </c:tx>
          <c:dLbls>
            <c:dLbl>
              <c:idx val="4"/>
              <c:layout>
                <c:manualLayout>
                  <c:x val="2.0181757877859662E-2"/>
                  <c:y val="-8.3464997631580565E-2"/>
                </c:manualLayout>
              </c:layout>
              <c:showVal val="1"/>
            </c:dLbl>
            <c:dLbl>
              <c:idx val="5"/>
              <c:layout>
                <c:manualLayout>
                  <c:x val="2.4563253344175077E-2"/>
                  <c:y val="-8.0486787090370979E-2"/>
                </c:manualLayout>
              </c:layout>
              <c:showVal val="1"/>
            </c:dLbl>
            <c:dLbl>
              <c:idx val="10"/>
              <c:layout>
                <c:manualLayout>
                  <c:x val="3.5836272489649816E-2"/>
                  <c:y val="6.9215263694283186E-2"/>
                </c:manualLayout>
              </c:layout>
              <c:showVal val="1"/>
            </c:dLbl>
            <c:dLbl>
              <c:idx val="11"/>
              <c:layout>
                <c:manualLayout>
                  <c:x val="3.2402847355217888E-2"/>
                  <c:y val="6.2427076263105764E-2"/>
                </c:manualLayout>
              </c:layout>
              <c:showVal val="1"/>
            </c:dLbl>
            <c:dLbl>
              <c:idx val="12"/>
              <c:layout>
                <c:manualLayout>
                  <c:x val="2.2555536462169259E-2"/>
                  <c:y val="1.1653443845903045E-2"/>
                </c:manualLayout>
              </c:layout>
              <c:showVal val="1"/>
            </c:dLbl>
            <c:showVal val="1"/>
          </c:dLbls>
          <c:cat>
            <c:strRef>
              <c:f>Feuil1!$A$6:$A$19</c:f>
              <c:strCache>
                <c:ptCount val="14"/>
                <c:pt idx="0">
                  <c:v>Fines</c:v>
                </c:pt>
                <c:pt idx="1">
                  <c:v>Déchets ferment</c:v>
                </c:pt>
                <c:pt idx="2">
                  <c:v>JRM/P</c:v>
                </c:pt>
                <c:pt idx="3">
                  <c:v>cartons</c:v>
                </c:pt>
                <c:pt idx="4">
                  <c:v>Composites</c:v>
                </c:pt>
                <c:pt idx="5">
                  <c:v>Textiles</c:v>
                </c:pt>
                <c:pt idx="6">
                  <c:v>Textiles sanitaires</c:v>
                </c:pt>
                <c:pt idx="7">
                  <c:v>Plastiques</c:v>
                </c:pt>
                <c:pt idx="8">
                  <c:v>Combustibles non classés</c:v>
                </c:pt>
                <c:pt idx="9">
                  <c:v>Verre</c:v>
                </c:pt>
                <c:pt idx="10">
                  <c:v>Métaux</c:v>
                </c:pt>
                <c:pt idx="11">
                  <c:v>Inertes</c:v>
                </c:pt>
                <c:pt idx="12">
                  <c:v>DMS/DASRI</c:v>
                </c:pt>
                <c:pt idx="13">
                  <c:v>Pertes de tri sur Gros</c:v>
                </c:pt>
              </c:strCache>
            </c:strRef>
          </c:cat>
          <c:val>
            <c:numRef>
              <c:f>Feuil1!$AD$6:$AD$19</c:f>
              <c:numCache>
                <c:formatCode>0.0</c:formatCode>
                <c:ptCount val="14"/>
                <c:pt idx="0">
                  <c:v>14.249783503273955</c:v>
                </c:pt>
                <c:pt idx="1">
                  <c:v>17.545661061460194</c:v>
                </c:pt>
                <c:pt idx="2">
                  <c:v>11.115279836610014</c:v>
                </c:pt>
                <c:pt idx="3">
                  <c:v>7.6894503124717657</c:v>
                </c:pt>
                <c:pt idx="4">
                  <c:v>1.7400284469479144</c:v>
                </c:pt>
                <c:pt idx="5">
                  <c:v>2.5159300203577977</c:v>
                </c:pt>
                <c:pt idx="6">
                  <c:v>9.5607811663202646</c:v>
                </c:pt>
                <c:pt idx="7">
                  <c:v>14.40548743221424</c:v>
                </c:pt>
                <c:pt idx="8">
                  <c:v>4.9713135387432761</c:v>
                </c:pt>
                <c:pt idx="9">
                  <c:v>5.6192875457153075</c:v>
                </c:pt>
                <c:pt idx="10">
                  <c:v>3.4051231773278103</c:v>
                </c:pt>
                <c:pt idx="11">
                  <c:v>1.8909992032719345</c:v>
                </c:pt>
                <c:pt idx="12">
                  <c:v>1.1314241336537139</c:v>
                </c:pt>
                <c:pt idx="13">
                  <c:v>4.1594506216318106</c:v>
                </c:pt>
              </c:numCache>
            </c:numRef>
          </c:val>
        </c:ser>
        <c:gapWidth val="100"/>
        <c:axId val="72514176"/>
        <c:axId val="72512640"/>
      </c:barChart>
      <c:valAx>
        <c:axId val="72512640"/>
        <c:scaling>
          <c:orientation val="minMax"/>
        </c:scaling>
        <c:axPos val="b"/>
        <c:majorGridlines/>
        <c:numFmt formatCode="0.0" sourceLinked="1"/>
        <c:tickLblPos val="nextTo"/>
        <c:crossAx val="72514176"/>
        <c:crosses val="autoZero"/>
        <c:crossBetween val="between"/>
      </c:valAx>
      <c:catAx>
        <c:axId val="72514176"/>
        <c:scaling>
          <c:orientation val="minMax"/>
        </c:scaling>
        <c:axPos val="l"/>
        <c:tickLblPos val="nextTo"/>
        <c:crossAx val="72512640"/>
        <c:crosses val="autoZero"/>
        <c:auto val="1"/>
        <c:lblAlgn val="ctr"/>
        <c:lblOffset val="100"/>
      </c:cat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Part des matériaux (Gros + Moyens)  Echantillon Sec</a:t>
            </a:r>
          </a:p>
        </c:rich>
      </c:tx>
    </c:title>
    <c:plotArea>
      <c:layout>
        <c:manualLayout>
          <c:layoutTarget val="inner"/>
          <c:xMode val="edge"/>
          <c:yMode val="edge"/>
          <c:x val="4.5020667889767697E-2"/>
          <c:y val="0.17495411862495783"/>
          <c:w val="0.62793242293312002"/>
          <c:h val="0.78386194644018226"/>
        </c:manualLayout>
      </c:layout>
      <c:barChart>
        <c:barDir val="bar"/>
        <c:grouping val="clustered"/>
        <c:ser>
          <c:idx val="0"/>
          <c:order val="0"/>
          <c:tx>
            <c:strRef>
              <c:f>Feuil1!$BA$4</c:f>
              <c:strCache>
                <c:ptCount val="1"/>
                <c:pt idx="0">
                  <c:v>% (Gros + Moyens)/matériau  Ech Sec</c:v>
                </c:pt>
              </c:strCache>
            </c:strRef>
          </c:tx>
          <c:dLbls>
            <c:dLbl>
              <c:idx val="4"/>
              <c:layout>
                <c:manualLayout>
                  <c:x val="-2.26104672675385E-2"/>
                  <c:y val="-6.9274446748800497E-2"/>
                </c:manualLayout>
              </c:layout>
              <c:showVal val="1"/>
            </c:dLbl>
            <c:dLbl>
              <c:idx val="12"/>
              <c:layout>
                <c:manualLayout>
                  <c:x val="2.7747098019350238E-2"/>
                  <c:y val="4.7537630957377791E-3"/>
                </c:manualLayout>
              </c:layout>
              <c:showVal val="1"/>
            </c:dLbl>
            <c:showVal val="1"/>
          </c:dLbls>
          <c:cat>
            <c:strRef>
              <c:f>Feuil1!$A$6:$A$19</c:f>
              <c:strCache>
                <c:ptCount val="14"/>
                <c:pt idx="0">
                  <c:v>Fines</c:v>
                </c:pt>
                <c:pt idx="1">
                  <c:v>Déchets ferment</c:v>
                </c:pt>
                <c:pt idx="2">
                  <c:v>JRM/P</c:v>
                </c:pt>
                <c:pt idx="3">
                  <c:v>cartons</c:v>
                </c:pt>
                <c:pt idx="4">
                  <c:v>Composites</c:v>
                </c:pt>
                <c:pt idx="5">
                  <c:v>Textiles</c:v>
                </c:pt>
                <c:pt idx="6">
                  <c:v>Textiles sanitaires</c:v>
                </c:pt>
                <c:pt idx="7">
                  <c:v>Plastiques</c:v>
                </c:pt>
                <c:pt idx="8">
                  <c:v>Combustibles non classés</c:v>
                </c:pt>
                <c:pt idx="9">
                  <c:v>Verre</c:v>
                </c:pt>
                <c:pt idx="10">
                  <c:v>Métaux</c:v>
                </c:pt>
                <c:pt idx="11">
                  <c:v>Inertes</c:v>
                </c:pt>
                <c:pt idx="12">
                  <c:v>DMS/DASRI</c:v>
                </c:pt>
                <c:pt idx="13">
                  <c:v>Pertes de tri sur Gros</c:v>
                </c:pt>
              </c:strCache>
            </c:strRef>
          </c:cat>
          <c:val>
            <c:numRef>
              <c:f>Feuil1!$BA$6:$BA$19</c:f>
              <c:numCache>
                <c:formatCode>0.0</c:formatCode>
                <c:ptCount val="14"/>
                <c:pt idx="0">
                  <c:v>12.440246286263726</c:v>
                </c:pt>
                <c:pt idx="1">
                  <c:v>14.028691199321324</c:v>
                </c:pt>
                <c:pt idx="2">
                  <c:v>12.043348434531868</c:v>
                </c:pt>
                <c:pt idx="3">
                  <c:v>7.3480506575527924</c:v>
                </c:pt>
                <c:pt idx="4">
                  <c:v>1.8001697620705746</c:v>
                </c:pt>
                <c:pt idx="5">
                  <c:v>2.6359274646528599</c:v>
                </c:pt>
                <c:pt idx="6">
                  <c:v>8.430239826431583</c:v>
                </c:pt>
                <c:pt idx="7">
                  <c:v>14.314726520635972</c:v>
                </c:pt>
                <c:pt idx="8">
                  <c:v>6.1137178347293473</c:v>
                </c:pt>
                <c:pt idx="9">
                  <c:v>7.1817043395874176</c:v>
                </c:pt>
                <c:pt idx="10">
                  <c:v>4.3099010987144295</c:v>
                </c:pt>
                <c:pt idx="11">
                  <c:v>2.4773051017234962</c:v>
                </c:pt>
                <c:pt idx="12">
                  <c:v>1.4269428466853775</c:v>
                </c:pt>
                <c:pt idx="13">
                  <c:v>5.4490286270992367</c:v>
                </c:pt>
              </c:numCache>
            </c:numRef>
          </c:val>
        </c:ser>
        <c:gapWidth val="100"/>
        <c:axId val="72769536"/>
        <c:axId val="72755456"/>
      </c:barChart>
      <c:valAx>
        <c:axId val="72755456"/>
        <c:scaling>
          <c:orientation val="minMax"/>
        </c:scaling>
        <c:axPos val="b"/>
        <c:majorGridlines/>
        <c:numFmt formatCode="0.0" sourceLinked="1"/>
        <c:tickLblPos val="nextTo"/>
        <c:crossAx val="72769536"/>
        <c:crosses val="autoZero"/>
        <c:crossBetween val="between"/>
      </c:valAx>
      <c:catAx>
        <c:axId val="72769536"/>
        <c:scaling>
          <c:orientation val="minMax"/>
        </c:scaling>
        <c:axPos val="l"/>
        <c:tickLblPos val="nextTo"/>
        <c:crossAx val="72755456"/>
        <c:crosses val="autoZero"/>
        <c:auto val="1"/>
        <c:lblAlgn val="ctr"/>
        <c:lblOffset val="100"/>
      </c:cat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%Humidité: Fraction 90-200mm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Feuil1!$BB$4</c:f>
              <c:strCache>
                <c:ptCount val="1"/>
                <c:pt idx="0">
                  <c:v>%Humidité Fraction 90-200mm</c:v>
                </c:pt>
              </c:strCache>
            </c:strRef>
          </c:tx>
          <c:explosion val="25"/>
          <c:dLbls>
            <c:dLbl>
              <c:idx val="8"/>
              <c:layout>
                <c:manualLayout>
                  <c:x val="6.0966464217379515E-2"/>
                  <c:y val="7.8226063910355553E-2"/>
                </c:manualLayout>
              </c:layout>
              <c:showVal val="1"/>
            </c:dLbl>
            <c:dLbl>
              <c:idx val="9"/>
              <c:layout>
                <c:manualLayout>
                  <c:x val="-6.2615660601972054E-3"/>
                  <c:y val="-3.9682138972412292E-3"/>
                </c:manualLayout>
              </c:layout>
              <c:showVal val="1"/>
            </c:dLbl>
            <c:dLbl>
              <c:idx val="10"/>
              <c:layout>
                <c:manualLayout>
                  <c:x val="1.6859354731601522E-2"/>
                  <c:y val="-1.4052645247218495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2.3456140269971941E-2"/>
                  <c:y val="8.9479002980432751E-2"/>
                </c:manualLayout>
              </c:layout>
              <c:showVal val="1"/>
            </c:dLbl>
            <c:dLbl>
              <c:idx val="13"/>
              <c:delete val="1"/>
            </c:dLbl>
            <c:showVal val="1"/>
            <c:showLeaderLines val="1"/>
          </c:dLbls>
          <c:cat>
            <c:strRef>
              <c:f>Feuil1!$A$6:$A$19</c:f>
              <c:strCache>
                <c:ptCount val="14"/>
                <c:pt idx="0">
                  <c:v>Fines</c:v>
                </c:pt>
                <c:pt idx="1">
                  <c:v>Déchets ferment</c:v>
                </c:pt>
                <c:pt idx="2">
                  <c:v>JRM/P</c:v>
                </c:pt>
                <c:pt idx="3">
                  <c:v>cartons</c:v>
                </c:pt>
                <c:pt idx="4">
                  <c:v>Composites</c:v>
                </c:pt>
                <c:pt idx="5">
                  <c:v>Textiles</c:v>
                </c:pt>
                <c:pt idx="6">
                  <c:v>Textiles sanitaires</c:v>
                </c:pt>
                <c:pt idx="7">
                  <c:v>Plastiques</c:v>
                </c:pt>
                <c:pt idx="8">
                  <c:v>Combustibles non classés</c:v>
                </c:pt>
                <c:pt idx="9">
                  <c:v>Verre</c:v>
                </c:pt>
                <c:pt idx="10">
                  <c:v>Métaux</c:v>
                </c:pt>
                <c:pt idx="11">
                  <c:v>Inertes</c:v>
                </c:pt>
                <c:pt idx="12">
                  <c:v>DMS/DASRI</c:v>
                </c:pt>
                <c:pt idx="13">
                  <c:v>Pertes de tri sur Gros</c:v>
                </c:pt>
              </c:strCache>
            </c:strRef>
          </c:cat>
          <c:val>
            <c:numRef>
              <c:f>Feuil1!$BB$6:$BB$19</c:f>
              <c:numCache>
                <c:formatCode>0.0</c:formatCode>
                <c:ptCount val="14"/>
                <c:pt idx="0">
                  <c:v>31.737564400674788</c:v>
                </c:pt>
                <c:pt idx="1">
                  <c:v>39.849151477058456</c:v>
                </c:pt>
                <c:pt idx="2">
                  <c:v>16.104426299957051</c:v>
                </c:pt>
                <c:pt idx="3">
                  <c:v>24.006501422186108</c:v>
                </c:pt>
                <c:pt idx="4">
                  <c:v>21.564733915806194</c:v>
                </c:pt>
                <c:pt idx="5">
                  <c:v>20.878482972136212</c:v>
                </c:pt>
                <c:pt idx="6">
                  <c:v>28.457609805924427</c:v>
                </c:pt>
                <c:pt idx="7">
                  <c:v>20.226936359151455</c:v>
                </c:pt>
                <c:pt idx="8">
                  <c:v>12.61428571428571</c:v>
                </c:pt>
                <c:pt idx="9">
                  <c:v>3.0191082802547826</c:v>
                </c:pt>
                <c:pt idx="10">
                  <c:v>4.4845020883710687</c:v>
                </c:pt>
                <c:pt idx="11">
                  <c:v>0.36630036630038015</c:v>
                </c:pt>
                <c:pt idx="12">
                  <c:v>6.9370958259847333</c:v>
                </c:pt>
                <c:pt idx="1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%Humidité:  Fraction 20-90mm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Feuil1!$BC$4</c:f>
              <c:strCache>
                <c:ptCount val="1"/>
                <c:pt idx="0">
                  <c:v>%Humidité Fraction 20-90mm</c:v>
                </c:pt>
              </c:strCache>
            </c:strRef>
          </c:tx>
          <c:explosion val="25"/>
          <c:dLbls>
            <c:dLbl>
              <c:idx val="8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showVal val="1"/>
            <c:showLeaderLines val="1"/>
          </c:dLbls>
          <c:cat>
            <c:strRef>
              <c:f>Feuil1!$A$6:$A$19</c:f>
              <c:strCache>
                <c:ptCount val="14"/>
                <c:pt idx="0">
                  <c:v>Fines</c:v>
                </c:pt>
                <c:pt idx="1">
                  <c:v>Déchets ferment</c:v>
                </c:pt>
                <c:pt idx="2">
                  <c:v>JRM/P</c:v>
                </c:pt>
                <c:pt idx="3">
                  <c:v>cartons</c:v>
                </c:pt>
                <c:pt idx="4">
                  <c:v>Composites</c:v>
                </c:pt>
                <c:pt idx="5">
                  <c:v>Textiles</c:v>
                </c:pt>
                <c:pt idx="6">
                  <c:v>Textiles sanitaires</c:v>
                </c:pt>
                <c:pt idx="7">
                  <c:v>Plastiques</c:v>
                </c:pt>
                <c:pt idx="8">
                  <c:v>Combustibles non classés</c:v>
                </c:pt>
                <c:pt idx="9">
                  <c:v>Verre</c:v>
                </c:pt>
                <c:pt idx="10">
                  <c:v>Métaux</c:v>
                </c:pt>
                <c:pt idx="11">
                  <c:v>Inertes</c:v>
                </c:pt>
                <c:pt idx="12">
                  <c:v>DMS/DASRI</c:v>
                </c:pt>
                <c:pt idx="13">
                  <c:v>Pertes de tri sur Gros</c:v>
                </c:pt>
              </c:strCache>
            </c:strRef>
          </c:cat>
          <c:val>
            <c:numRef>
              <c:f>Feuil1!$BC$6:$BC$19</c:f>
              <c:numCache>
                <c:formatCode>0.0</c:formatCode>
                <c:ptCount val="14"/>
                <c:pt idx="0">
                  <c:v>37.675901495162719</c:v>
                </c:pt>
                <c:pt idx="1">
                  <c:v>38.094446291985371</c:v>
                </c:pt>
                <c:pt idx="2">
                  <c:v>25.420966865833783</c:v>
                </c:pt>
                <c:pt idx="3">
                  <c:v>37.580496780128797</c:v>
                </c:pt>
                <c:pt idx="4">
                  <c:v>20.212765957446809</c:v>
                </c:pt>
                <c:pt idx="5">
                  <c:v>31.77257525083612</c:v>
                </c:pt>
                <c:pt idx="6">
                  <c:v>37.06357123424322</c:v>
                </c:pt>
                <c:pt idx="7">
                  <c:v>34.941110487941671</c:v>
                </c:pt>
                <c:pt idx="8">
                  <c:v>-3.1117021276595791</c:v>
                </c:pt>
                <c:pt idx="9">
                  <c:v>3.9060683561962168</c:v>
                </c:pt>
                <c:pt idx="10">
                  <c:v>3.38733431516936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221816</xdr:colOff>
      <xdr:row>21</xdr:row>
      <xdr:rowOff>156575</xdr:rowOff>
    </xdr:from>
    <xdr:to>
      <xdr:col>27</xdr:col>
      <xdr:colOff>234863</xdr:colOff>
      <xdr:row>43</xdr:row>
      <xdr:rowOff>65239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52191</xdr:colOff>
      <xdr:row>44</xdr:row>
      <xdr:rowOff>13048</xdr:rowOff>
    </xdr:from>
    <xdr:to>
      <xdr:col>13</xdr:col>
      <xdr:colOff>574109</xdr:colOff>
      <xdr:row>65</xdr:row>
      <xdr:rowOff>78288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678494</xdr:colOff>
      <xdr:row>43</xdr:row>
      <xdr:rowOff>169623</xdr:rowOff>
    </xdr:from>
    <xdr:to>
      <xdr:col>21</xdr:col>
      <xdr:colOff>182673</xdr:colOff>
      <xdr:row>65</xdr:row>
      <xdr:rowOff>39144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21</xdr:row>
      <xdr:rowOff>117430</xdr:rowOff>
    </xdr:from>
    <xdr:to>
      <xdr:col>13</xdr:col>
      <xdr:colOff>0</xdr:colOff>
      <xdr:row>42</xdr:row>
      <xdr:rowOff>143526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743733</xdr:colOff>
      <xdr:row>21</xdr:row>
      <xdr:rowOff>143526</xdr:rowOff>
    </xdr:from>
    <xdr:to>
      <xdr:col>20</xdr:col>
      <xdr:colOff>730685</xdr:colOff>
      <xdr:row>42</xdr:row>
      <xdr:rowOff>143526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23"/>
  <sheetViews>
    <sheetView tabSelected="1" zoomScale="73" zoomScaleNormal="73" workbookViewId="0">
      <pane xSplit="6" topLeftCell="BD1" activePane="topRight" state="frozen"/>
      <selection pane="topRight" activeCell="BK8" sqref="BK8"/>
    </sheetView>
  </sheetViews>
  <sheetFormatPr baseColWidth="10" defaultRowHeight="14.25" outlineLevelCol="1"/>
  <cols>
    <col min="1" max="1" width="27.140625" style="1" customWidth="1"/>
    <col min="2" max="6" width="12.7109375" style="1" customWidth="1" outlineLevel="1"/>
    <col min="7" max="7" width="12.7109375" style="1" customWidth="1"/>
    <col min="8" max="8" width="12" style="1" customWidth="1" outlineLevel="1"/>
    <col min="9" max="9" width="11.85546875" style="1" customWidth="1" outlineLevel="1"/>
    <col min="10" max="12" width="12.28515625" style="1" customWidth="1" outlineLevel="1"/>
    <col min="13" max="13" width="12.28515625" style="1" customWidth="1"/>
    <col min="14" max="15" width="11.28515625" style="1" customWidth="1" outlineLevel="1"/>
    <col min="16" max="16" width="11.140625" style="1" customWidth="1" outlineLevel="1"/>
    <col min="17" max="17" width="11.28515625" style="1" customWidth="1" outlineLevel="1"/>
    <col min="18" max="18" width="12.28515625" style="1" customWidth="1" outlineLevel="1"/>
    <col min="19" max="19" width="11.85546875" style="1" customWidth="1"/>
    <col min="20" max="20" width="11.28515625" style="1" customWidth="1" outlineLevel="1"/>
    <col min="21" max="23" width="11.42578125" style="1" customWidth="1" outlineLevel="1"/>
    <col min="24" max="24" width="11.28515625" style="1" customWidth="1" outlineLevel="1"/>
    <col min="25" max="25" width="11.5703125" style="1" customWidth="1" outlineLevel="1"/>
    <col min="26" max="26" width="11.140625" style="1" customWidth="1" outlineLevel="1"/>
    <col min="27" max="27" width="11.28515625" style="1" customWidth="1" outlineLevel="1"/>
    <col min="28" max="28" width="11.42578125" style="1" customWidth="1" outlineLevel="1"/>
    <col min="29" max="29" width="11.28515625" style="1" customWidth="1" outlineLevel="1"/>
    <col min="30" max="30" width="14" style="1" customWidth="1"/>
    <col min="31" max="31" width="11.85546875" style="1" customWidth="1" outlineLevel="1"/>
    <col min="32" max="32" width="12.42578125" style="1" customWidth="1" outlineLevel="1"/>
    <col min="33" max="33" width="11.28515625" style="1" customWidth="1" outlineLevel="1"/>
    <col min="34" max="34" width="11.7109375" style="1" customWidth="1" outlineLevel="1"/>
    <col min="35" max="35" width="12.140625" style="1" customWidth="1" outlineLevel="1"/>
    <col min="36" max="36" width="11.85546875" style="1" customWidth="1"/>
    <col min="37" max="41" width="11.42578125" style="1" customWidth="1" outlineLevel="1"/>
    <col min="42" max="42" width="11.42578125" style="1" customWidth="1"/>
    <col min="43" max="43" width="10.28515625" style="1" customWidth="1" outlineLevel="1"/>
    <col min="44" max="46" width="11.42578125" style="1" customWidth="1" outlineLevel="1"/>
    <col min="47" max="47" width="11.7109375" style="1" customWidth="1" outlineLevel="1"/>
    <col min="48" max="48" width="12" style="1" customWidth="1" outlineLevel="1"/>
    <col min="49" max="51" width="11.42578125" style="1" customWidth="1" outlineLevel="1"/>
    <col min="52" max="52" width="11.5703125" style="1" customWidth="1" outlineLevel="1"/>
    <col min="53" max="53" width="11.5703125" style="1" customWidth="1"/>
    <col min="54" max="54" width="13.140625" style="1" customWidth="1"/>
    <col min="55" max="55" width="12.140625" style="1" customWidth="1"/>
    <col min="56" max="56" width="16.85546875" style="1" customWidth="1"/>
    <col min="57" max="57" width="21.140625" style="1" customWidth="1"/>
    <col min="58" max="58" width="13" style="1" bestFit="1" customWidth="1"/>
    <col min="59" max="59" width="11.42578125" style="1"/>
    <col min="60" max="60" width="13.7109375" style="1" bestFit="1" customWidth="1"/>
    <col min="61" max="16384" width="11.42578125" style="1"/>
  </cols>
  <sheetData>
    <row r="1" spans="1:63" ht="42" customHeight="1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</row>
    <row r="2" spans="1:63" s="55" customFormat="1" ht="42" customHeight="1">
      <c r="A2" s="75">
        <v>40156</v>
      </c>
      <c r="B2" s="75"/>
      <c r="C2" s="75"/>
      <c r="D2" s="75"/>
      <c r="E2" s="75"/>
      <c r="F2" s="75"/>
      <c r="G2" s="75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</row>
    <row r="3" spans="1:63" ht="15.75" thickBot="1">
      <c r="A3" s="55"/>
      <c r="B3" s="100" t="s">
        <v>15</v>
      </c>
      <c r="C3" s="100"/>
      <c r="D3" s="100"/>
      <c r="E3" s="100"/>
      <c r="F3" s="100"/>
      <c r="G3" s="100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101"/>
      <c r="AD3" s="50"/>
      <c r="AE3" s="94" t="s">
        <v>31</v>
      </c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6"/>
      <c r="BA3" s="50"/>
      <c r="BB3" s="98" t="s">
        <v>43</v>
      </c>
      <c r="BC3" s="99"/>
      <c r="BD3" s="99"/>
      <c r="BE3" s="80"/>
    </row>
    <row r="4" spans="1:63" ht="73.5" customHeight="1" thickBot="1">
      <c r="A4" s="55"/>
      <c r="B4" s="7" t="s">
        <v>44</v>
      </c>
      <c r="C4" s="7" t="s">
        <v>45</v>
      </c>
      <c r="D4" s="7" t="s">
        <v>46</v>
      </c>
      <c r="E4" s="7" t="s">
        <v>47</v>
      </c>
      <c r="F4" s="7" t="s">
        <v>48</v>
      </c>
      <c r="G4" s="57" t="s">
        <v>49</v>
      </c>
      <c r="H4" s="7" t="s">
        <v>11</v>
      </c>
      <c r="I4" s="17" t="s">
        <v>12</v>
      </c>
      <c r="J4" s="17" t="s">
        <v>13</v>
      </c>
      <c r="K4" s="17" t="s">
        <v>14</v>
      </c>
      <c r="L4" s="17" t="s">
        <v>32</v>
      </c>
      <c r="M4" s="57" t="s">
        <v>38</v>
      </c>
      <c r="N4" s="7" t="s">
        <v>20</v>
      </c>
      <c r="O4" s="17" t="s">
        <v>21</v>
      </c>
      <c r="P4" s="17" t="s">
        <v>22</v>
      </c>
      <c r="Q4" s="41" t="s">
        <v>23</v>
      </c>
      <c r="R4" s="15" t="s">
        <v>33</v>
      </c>
      <c r="S4" s="57" t="s">
        <v>39</v>
      </c>
      <c r="T4" s="7" t="s">
        <v>24</v>
      </c>
      <c r="U4" s="17" t="s">
        <v>25</v>
      </c>
      <c r="V4" s="17" t="s">
        <v>26</v>
      </c>
      <c r="W4" s="41" t="s">
        <v>27</v>
      </c>
      <c r="X4" s="41" t="s">
        <v>29</v>
      </c>
      <c r="Y4" s="7" t="s">
        <v>24</v>
      </c>
      <c r="Z4" s="8" t="s">
        <v>25</v>
      </c>
      <c r="AA4" s="17" t="s">
        <v>26</v>
      </c>
      <c r="AB4" s="41" t="s">
        <v>27</v>
      </c>
      <c r="AC4" s="16" t="s">
        <v>29</v>
      </c>
      <c r="AD4" s="61" t="s">
        <v>50</v>
      </c>
      <c r="AE4" s="8" t="s">
        <v>11</v>
      </c>
      <c r="AF4" s="17" t="s">
        <v>12</v>
      </c>
      <c r="AG4" s="17" t="s">
        <v>13</v>
      </c>
      <c r="AH4" s="41" t="s">
        <v>14</v>
      </c>
      <c r="AI4" s="15" t="s">
        <v>32</v>
      </c>
      <c r="AJ4" s="57" t="s">
        <v>37</v>
      </c>
      <c r="AK4" s="7" t="s">
        <v>20</v>
      </c>
      <c r="AL4" s="17" t="s">
        <v>21</v>
      </c>
      <c r="AM4" s="17" t="s">
        <v>22</v>
      </c>
      <c r="AN4" s="41" t="s">
        <v>23</v>
      </c>
      <c r="AO4" s="15" t="s">
        <v>33</v>
      </c>
      <c r="AP4" s="57" t="s">
        <v>36</v>
      </c>
      <c r="AQ4" s="7" t="s">
        <v>24</v>
      </c>
      <c r="AR4" s="17" t="s">
        <v>25</v>
      </c>
      <c r="AS4" s="17" t="s">
        <v>26</v>
      </c>
      <c r="AT4" s="41" t="s">
        <v>27</v>
      </c>
      <c r="AU4" s="15" t="s">
        <v>29</v>
      </c>
      <c r="AV4" s="7" t="s">
        <v>24</v>
      </c>
      <c r="AW4" s="17" t="s">
        <v>25</v>
      </c>
      <c r="AX4" s="17" t="s">
        <v>26</v>
      </c>
      <c r="AY4" s="41" t="s">
        <v>27</v>
      </c>
      <c r="AZ4" s="41" t="s">
        <v>29</v>
      </c>
      <c r="BA4" s="65" t="s">
        <v>42</v>
      </c>
      <c r="BB4" s="61" t="s">
        <v>41</v>
      </c>
      <c r="BC4" s="51" t="s">
        <v>40</v>
      </c>
      <c r="BD4" s="61" t="s">
        <v>34</v>
      </c>
      <c r="BE4" s="82" t="s">
        <v>56</v>
      </c>
      <c r="BF4" s="92" t="s">
        <v>53</v>
      </c>
      <c r="BG4" s="92" t="s">
        <v>51</v>
      </c>
      <c r="BH4" s="93" t="s">
        <v>54</v>
      </c>
      <c r="BI4" s="83" t="s">
        <v>53</v>
      </c>
      <c r="BJ4" s="83" t="s">
        <v>51</v>
      </c>
      <c r="BK4" s="83" t="s">
        <v>54</v>
      </c>
    </row>
    <row r="5" spans="1:63" ht="24.75" thickBot="1">
      <c r="A5" s="55"/>
      <c r="B5" s="14" t="s">
        <v>10</v>
      </c>
      <c r="C5" s="14" t="s">
        <v>10</v>
      </c>
      <c r="D5" s="14" t="s">
        <v>10</v>
      </c>
      <c r="E5" s="14" t="s">
        <v>10</v>
      </c>
      <c r="F5" s="14" t="s">
        <v>10</v>
      </c>
      <c r="G5" s="58" t="s">
        <v>28</v>
      </c>
      <c r="H5" s="14" t="s">
        <v>10</v>
      </c>
      <c r="I5" s="18" t="s">
        <v>10</v>
      </c>
      <c r="J5" s="18" t="s">
        <v>10</v>
      </c>
      <c r="K5" s="18" t="s">
        <v>10</v>
      </c>
      <c r="L5" s="18" t="s">
        <v>10</v>
      </c>
      <c r="M5" s="58" t="s">
        <v>28</v>
      </c>
      <c r="N5" s="14" t="s">
        <v>10</v>
      </c>
      <c r="O5" s="18" t="s">
        <v>10</v>
      </c>
      <c r="P5" s="18" t="s">
        <v>10</v>
      </c>
      <c r="Q5" s="42" t="s">
        <v>10</v>
      </c>
      <c r="R5" s="19" t="s">
        <v>10</v>
      </c>
      <c r="S5" s="52" t="s">
        <v>28</v>
      </c>
      <c r="T5" s="14" t="s">
        <v>10</v>
      </c>
      <c r="U5" s="18" t="s">
        <v>10</v>
      </c>
      <c r="V5" s="18" t="s">
        <v>10</v>
      </c>
      <c r="W5" s="42" t="s">
        <v>10</v>
      </c>
      <c r="X5" s="42" t="s">
        <v>10</v>
      </c>
      <c r="Y5" s="11" t="s">
        <v>28</v>
      </c>
      <c r="Z5" s="6" t="s">
        <v>28</v>
      </c>
      <c r="AA5" s="29" t="s">
        <v>28</v>
      </c>
      <c r="AB5" s="47" t="s">
        <v>28</v>
      </c>
      <c r="AC5" s="36" t="s">
        <v>28</v>
      </c>
      <c r="AD5" s="62" t="s">
        <v>28</v>
      </c>
      <c r="AE5" s="33" t="s">
        <v>10</v>
      </c>
      <c r="AF5" s="18" t="s">
        <v>10</v>
      </c>
      <c r="AG5" s="18" t="s">
        <v>10</v>
      </c>
      <c r="AH5" s="42" t="s">
        <v>10</v>
      </c>
      <c r="AI5" s="19" t="s">
        <v>10</v>
      </c>
      <c r="AJ5" s="52" t="s">
        <v>28</v>
      </c>
      <c r="AK5" s="14" t="s">
        <v>10</v>
      </c>
      <c r="AL5" s="18" t="s">
        <v>10</v>
      </c>
      <c r="AM5" s="18" t="s">
        <v>10</v>
      </c>
      <c r="AN5" s="42" t="s">
        <v>10</v>
      </c>
      <c r="AO5" s="19" t="s">
        <v>10</v>
      </c>
      <c r="AP5" s="52" t="s">
        <v>28</v>
      </c>
      <c r="AQ5" s="14" t="s">
        <v>10</v>
      </c>
      <c r="AR5" s="18" t="s">
        <v>10</v>
      </c>
      <c r="AS5" s="18" t="s">
        <v>10</v>
      </c>
      <c r="AT5" s="42" t="s">
        <v>10</v>
      </c>
      <c r="AU5" s="19" t="s">
        <v>10</v>
      </c>
      <c r="AV5" s="11" t="s">
        <v>28</v>
      </c>
      <c r="AW5" s="29" t="s">
        <v>28</v>
      </c>
      <c r="AX5" s="29" t="s">
        <v>28</v>
      </c>
      <c r="AY5" s="47" t="s">
        <v>28</v>
      </c>
      <c r="AZ5" s="56" t="s">
        <v>28</v>
      </c>
      <c r="BA5" s="66" t="s">
        <v>28</v>
      </c>
      <c r="BB5" s="62" t="s">
        <v>28</v>
      </c>
      <c r="BC5" s="69" t="s">
        <v>28</v>
      </c>
      <c r="BD5" s="62" t="s">
        <v>28</v>
      </c>
      <c r="BE5" s="83" t="s">
        <v>28</v>
      </c>
      <c r="BF5" s="11" t="s">
        <v>55</v>
      </c>
      <c r="BG5" s="29" t="s">
        <v>52</v>
      </c>
      <c r="BH5" s="30" t="s">
        <v>52</v>
      </c>
      <c r="BI5" s="83" t="s">
        <v>55</v>
      </c>
      <c r="BJ5" s="83" t="s">
        <v>52</v>
      </c>
      <c r="BK5" s="83" t="s">
        <v>52</v>
      </c>
    </row>
    <row r="6" spans="1:63">
      <c r="A6" s="72" t="s">
        <v>0</v>
      </c>
      <c r="B6" s="3">
        <v>7.12</v>
      </c>
      <c r="C6" s="3">
        <v>15.16</v>
      </c>
      <c r="D6" s="3">
        <v>15.48</v>
      </c>
      <c r="E6" s="3">
        <v>11.9</v>
      </c>
      <c r="F6" s="3"/>
      <c r="G6" s="59">
        <f>(SUM(B6:F6)*100)/SUM($B$20:$F$20)</f>
        <v>38.991834170854268</v>
      </c>
      <c r="H6" s="3">
        <v>34.799999999999997</v>
      </c>
      <c r="I6" s="20">
        <v>57.26</v>
      </c>
      <c r="J6" s="20">
        <v>45.28</v>
      </c>
      <c r="K6" s="20">
        <v>40.58</v>
      </c>
      <c r="L6" s="20">
        <v>41.41</v>
      </c>
      <c r="M6" s="59">
        <f>(SUM(H6:L6)*100)/SUM($H$20:$L$20)</f>
        <v>16.846398451541546</v>
      </c>
      <c r="N6" s="9">
        <v>9.99</v>
      </c>
      <c r="O6" s="25">
        <v>23.04</v>
      </c>
      <c r="P6" s="25">
        <v>25.12</v>
      </c>
      <c r="Q6" s="45">
        <v>16.010000000000002</v>
      </c>
      <c r="R6" s="26">
        <v>16.8</v>
      </c>
      <c r="S6" s="59">
        <f>(SUM(N6:R6)*100)/SUM($N$20:$R$20)</f>
        <v>10.510867932377311</v>
      </c>
      <c r="T6" s="9">
        <f>SUM(H6,N6)</f>
        <v>44.79</v>
      </c>
      <c r="U6" s="9">
        <f t="shared" ref="U6:X19" si="0">SUM(I6,O6)</f>
        <v>80.3</v>
      </c>
      <c r="V6" s="9">
        <f t="shared" si="0"/>
        <v>70.400000000000006</v>
      </c>
      <c r="W6" s="9">
        <f t="shared" si="0"/>
        <v>56.59</v>
      </c>
      <c r="X6" s="9">
        <f t="shared" si="0"/>
        <v>58.209999999999994</v>
      </c>
      <c r="Y6" s="12">
        <f>T6*100/$T$20</f>
        <v>10.839524696885361</v>
      </c>
      <c r="Z6" s="39">
        <f>U6*100/$U$20</f>
        <v>16.434711420384772</v>
      </c>
      <c r="AA6" s="31">
        <f>V6*100/$V$20</f>
        <v>16.985138004246284</v>
      </c>
      <c r="AB6" s="48">
        <f>W6*100/$W$20</f>
        <v>13.113500486629283</v>
      </c>
      <c r="AC6" s="37">
        <f>X6*100/$X$20</f>
        <v>13.876042908224074</v>
      </c>
      <c r="AD6" s="63">
        <f t="shared" ref="AD6:AD20" si="1">AVERAGE(Y6:AC6)</f>
        <v>14.249783503273955</v>
      </c>
      <c r="AE6" s="34">
        <v>27.49</v>
      </c>
      <c r="AF6" s="20">
        <v>38.17</v>
      </c>
      <c r="AG6" s="20">
        <v>31.05</v>
      </c>
      <c r="AH6" s="43">
        <v>24.2</v>
      </c>
      <c r="AI6" s="21">
        <v>28.81</v>
      </c>
      <c r="AJ6" s="59">
        <f>(SUM(AE6:AI6)*100)/SUM($AE$20:$AI$20)</f>
        <v>14.4315388693431</v>
      </c>
      <c r="AK6" s="9">
        <v>7.16</v>
      </c>
      <c r="AL6" s="25">
        <v>15.67</v>
      </c>
      <c r="AM6" s="25">
        <v>17.04</v>
      </c>
      <c r="AN6" s="45">
        <v>8.23</v>
      </c>
      <c r="AO6" s="26">
        <v>8.59</v>
      </c>
      <c r="AP6" s="59">
        <f>(SUM(AK6:AO6)*100)/SUM($AK$20:$AO$20)</f>
        <v>9.3067161361285748</v>
      </c>
      <c r="AQ6" s="9">
        <f t="shared" ref="AQ6:AQ19" si="2">SUM(AE6,AK6)</f>
        <v>34.65</v>
      </c>
      <c r="AR6" s="25">
        <f t="shared" ref="AR6:AR19" si="3">SUM(AF6,AL6)</f>
        <v>53.84</v>
      </c>
      <c r="AS6" s="25">
        <f t="shared" ref="AS6:AS19" si="4">SUM(AG6,AM6)</f>
        <v>48.09</v>
      </c>
      <c r="AT6" s="43">
        <f t="shared" ref="AT6:AT19" si="5">SUM(AH6,AN6)</f>
        <v>32.43</v>
      </c>
      <c r="AU6" s="21">
        <f t="shared" ref="AU6:AU19" si="6">SUM(AI6,AO6)</f>
        <v>37.4</v>
      </c>
      <c r="AV6" s="12">
        <f>AQ6*100/$AQ$20</f>
        <v>10.712960672767748</v>
      </c>
      <c r="AW6" s="31">
        <f>AR6*100/$AR$20</f>
        <v>14.470395355712638</v>
      </c>
      <c r="AX6" s="31">
        <f>AS6*100/$AS$20</f>
        <v>14.444043971886826</v>
      </c>
      <c r="AY6" s="48">
        <f>AT6*100/$AT$20</f>
        <v>10.665658093797282</v>
      </c>
      <c r="AZ6" s="48">
        <f>AU6*100/$AU$20</f>
        <v>11.908173337154135</v>
      </c>
      <c r="BA6" s="67">
        <f t="shared" ref="BA6:BA20" si="7">AVERAGE(AV6:AZ6)</f>
        <v>12.440246286263726</v>
      </c>
      <c r="BB6" s="63">
        <f t="shared" ref="BB6:BB19" si="8">((SUM(H6:L6)-SUM(AE6:AI6))/(SUM(H6:L6))*100)</f>
        <v>31.737564400674788</v>
      </c>
      <c r="BC6" s="70">
        <f t="shared" ref="BC6:BC20" si="9">((SUM(N6:R6)-SUM(AK6:AO6))/SUM(N6:R6))*100</f>
        <v>37.675901495162719</v>
      </c>
      <c r="BD6" s="63">
        <f t="shared" ref="BD6:BD20" si="10">((SUM(T6:X6)-SUM(AQ6:AU6))/SUM(T6:X6))*100</f>
        <v>33.478358954526406</v>
      </c>
      <c r="BE6" s="84">
        <f>SUM(B6:F6,H6:L6,N6:R6)*100/SUM($B$20:$F$20,$H$20:$L$20,$N$20:$R$20)</f>
        <v>15.686214695666955</v>
      </c>
      <c r="BF6" s="77">
        <f>AD6*1/100</f>
        <v>0.14249783503273955</v>
      </c>
      <c r="BG6" s="79"/>
      <c r="BH6" s="48">
        <f>BF6*BG6-600*BD6/100</f>
        <v>-200.87015372715842</v>
      </c>
      <c r="BI6" s="90">
        <f>BE6*1/100</f>
        <v>0.15686214695666956</v>
      </c>
      <c r="BJ6" s="86"/>
      <c r="BK6" s="91">
        <f>BI6*BJ6-600*BD6/100</f>
        <v>-200.87015372715842</v>
      </c>
    </row>
    <row r="7" spans="1:63">
      <c r="A7" s="73" t="s">
        <v>1</v>
      </c>
      <c r="B7" s="3"/>
      <c r="C7" s="3"/>
      <c r="D7" s="3"/>
      <c r="E7" s="3"/>
      <c r="F7" s="3"/>
      <c r="G7" s="59">
        <f t="shared" ref="G7:G19" si="11">(SUM(B7:F7)*100)/SUM($B$20:$F$20)</f>
        <v>0</v>
      </c>
      <c r="H7" s="3">
        <v>30.82</v>
      </c>
      <c r="I7" s="20">
        <v>20.21</v>
      </c>
      <c r="J7" s="20">
        <v>11.36</v>
      </c>
      <c r="K7" s="20">
        <v>7.84</v>
      </c>
      <c r="L7" s="20">
        <v>9.32</v>
      </c>
      <c r="M7" s="59">
        <f t="shared" ref="M7:M19" si="12">(SUM(H7:L7)*100)/SUM($H$20:$L$20)</f>
        <v>6.1101126011951399</v>
      </c>
      <c r="N7" s="9">
        <v>97.66</v>
      </c>
      <c r="O7" s="25">
        <v>69.95</v>
      </c>
      <c r="P7" s="25">
        <v>35.72</v>
      </c>
      <c r="Q7" s="45">
        <v>64.02</v>
      </c>
      <c r="R7" s="26">
        <v>33.35</v>
      </c>
      <c r="S7" s="59">
        <f t="shared" ref="S7:S19" si="13">(SUM(N7:R7)*100)/SUM($N$20:$R$20)</f>
        <v>34.747339349888492</v>
      </c>
      <c r="T7" s="9">
        <f t="shared" ref="T7:T19" si="14">SUM(H7,N7)</f>
        <v>128.47999999999999</v>
      </c>
      <c r="U7" s="9">
        <f t="shared" si="0"/>
        <v>90.16</v>
      </c>
      <c r="V7" s="9">
        <f t="shared" si="0"/>
        <v>47.08</v>
      </c>
      <c r="W7" s="9">
        <f t="shared" si="0"/>
        <v>71.86</v>
      </c>
      <c r="X7" s="9">
        <f t="shared" si="0"/>
        <v>42.67</v>
      </c>
      <c r="Y7" s="12">
        <f t="shared" ref="Y7:Y20" si="15">T7*100/$T$20</f>
        <v>31.093148762130632</v>
      </c>
      <c r="Z7" s="39">
        <f t="shared" ref="Z7:Z20" si="16">U7*100/$U$20</f>
        <v>18.45272206303725</v>
      </c>
      <c r="AA7" s="31">
        <f t="shared" ref="AA7:AA20" si="17">V7*100/$V$20</f>
        <v>11.358811040339702</v>
      </c>
      <c r="AB7" s="48">
        <f t="shared" ref="AB7:AB19" si="18">W7*100/$W$20</f>
        <v>16.651990545488253</v>
      </c>
      <c r="AC7" s="37">
        <f t="shared" ref="AC7:AC19" si="19">X7*100/$X$20</f>
        <v>10.171632896305125</v>
      </c>
      <c r="AD7" s="63">
        <f t="shared" si="1"/>
        <v>17.545661061460194</v>
      </c>
      <c r="AE7" s="34">
        <v>19.23</v>
      </c>
      <c r="AF7" s="20">
        <v>14.11</v>
      </c>
      <c r="AG7" s="20">
        <v>6.54</v>
      </c>
      <c r="AH7" s="43">
        <v>3.9</v>
      </c>
      <c r="AI7" s="21">
        <v>4.07</v>
      </c>
      <c r="AJ7" s="59">
        <f t="shared" ref="AJ7:AJ19" si="20">(SUM(AE7:AI7)*100)/SUM($AE$20:$AI$20)</f>
        <v>4.6122704708660658</v>
      </c>
      <c r="AK7" s="9">
        <v>63.71</v>
      </c>
      <c r="AL7" s="25">
        <v>52.56</v>
      </c>
      <c r="AM7" s="25">
        <v>26.88</v>
      </c>
      <c r="AN7" s="45">
        <v>26.15</v>
      </c>
      <c r="AO7" s="26">
        <v>16.850000000000001</v>
      </c>
      <c r="AP7" s="59">
        <f t="shared" ref="AP7:AP19" si="21">(SUM(AK7:AO7)*100)/SUM($AK$20:$AO$20)</f>
        <v>30.559978986423253</v>
      </c>
      <c r="AQ7" s="9">
        <f t="shared" si="2"/>
        <v>82.94</v>
      </c>
      <c r="AR7" s="25">
        <f t="shared" si="3"/>
        <v>66.67</v>
      </c>
      <c r="AS7" s="25">
        <f t="shared" si="4"/>
        <v>33.42</v>
      </c>
      <c r="AT7" s="43">
        <f t="shared" si="5"/>
        <v>30.049999999999997</v>
      </c>
      <c r="AU7" s="21">
        <f t="shared" si="6"/>
        <v>20.92</v>
      </c>
      <c r="AV7" s="12">
        <f t="shared" ref="AV7:AV19" si="22">AQ7*100/$AQ$20</f>
        <v>25.643086816720263</v>
      </c>
      <c r="AW7" s="31">
        <f t="shared" ref="AW7:AW20" si="23">AR7*100/$AR$20</f>
        <v>17.918671217781604</v>
      </c>
      <c r="AX7" s="31">
        <f t="shared" ref="AX7:AX19" si="24">AS7*100/$AS$20</f>
        <v>10.037844656694901</v>
      </c>
      <c r="AY7" s="48">
        <f t="shared" ref="AY7:AY19" si="25">AT7*100/$AT$20</f>
        <v>9.882917845162142</v>
      </c>
      <c r="AZ7" s="48">
        <f t="shared" ref="AZ7:AZ19" si="26">AU7*100/$AU$20</f>
        <v>6.660935460247714</v>
      </c>
      <c r="BA7" s="67">
        <f t="shared" si="7"/>
        <v>14.028691199321324</v>
      </c>
      <c r="BB7" s="63">
        <f t="shared" si="8"/>
        <v>39.849151477058456</v>
      </c>
      <c r="BC7" s="70">
        <f t="shared" si="9"/>
        <v>38.094446291985371</v>
      </c>
      <c r="BD7" s="63">
        <f t="shared" si="10"/>
        <v>38.461538461538446</v>
      </c>
      <c r="BE7" s="84">
        <f t="shared" ref="BE7:BE19" si="27">SUM(B7:F7,H7:L7,N7:R7)*100/SUM($B$20:$F$20,$H$20:$L$20,$N$20:$R$20)</f>
        <v>16.570865781434527</v>
      </c>
      <c r="BF7" s="77">
        <f t="shared" ref="BF7:BF20" si="28">AD7*1/100</f>
        <v>0.17545661061460194</v>
      </c>
      <c r="BG7" s="20">
        <v>1800</v>
      </c>
      <c r="BH7" s="48">
        <f>BF7*BG7-600*BD7/100</f>
        <v>85.052668337052808</v>
      </c>
      <c r="BI7" s="90">
        <f t="shared" ref="BI7:BI19" si="29">BE7*1/100</f>
        <v>0.16570865781434527</v>
      </c>
      <c r="BJ7" s="86">
        <v>1800</v>
      </c>
      <c r="BK7" s="91">
        <f t="shared" ref="BK7:BK19" si="30">BI7*BJ7-600*BD7/100</f>
        <v>67.506353296590817</v>
      </c>
    </row>
    <row r="8" spans="1:63">
      <c r="A8" s="73" t="s">
        <v>16</v>
      </c>
      <c r="B8" s="3">
        <f>1.86+17.42+12.36</f>
        <v>31.64</v>
      </c>
      <c r="C8" s="3"/>
      <c r="D8" s="3"/>
      <c r="E8" s="3"/>
      <c r="F8" s="3"/>
      <c r="G8" s="59">
        <f t="shared" si="11"/>
        <v>24.842964824120603</v>
      </c>
      <c r="H8" s="3">
        <v>17.02</v>
      </c>
      <c r="I8" s="20">
        <v>43.51</v>
      </c>
      <c r="J8" s="20">
        <v>36.42</v>
      </c>
      <c r="K8" s="20">
        <v>48.76</v>
      </c>
      <c r="L8" s="20">
        <v>40.450000000000003</v>
      </c>
      <c r="M8" s="59">
        <f t="shared" si="12"/>
        <v>14.2986619967126</v>
      </c>
      <c r="N8" s="9">
        <v>11.21</v>
      </c>
      <c r="O8" s="25">
        <v>10.95</v>
      </c>
      <c r="P8" s="25">
        <v>10.28</v>
      </c>
      <c r="Q8" s="45">
        <v>6.45</v>
      </c>
      <c r="R8" s="26">
        <v>16.34</v>
      </c>
      <c r="S8" s="59">
        <f t="shared" si="13"/>
        <v>6.3820936225285712</v>
      </c>
      <c r="T8" s="9">
        <f t="shared" si="14"/>
        <v>28.23</v>
      </c>
      <c r="U8" s="9">
        <f t="shared" si="0"/>
        <v>54.459999999999994</v>
      </c>
      <c r="V8" s="9">
        <f t="shared" si="0"/>
        <v>46.7</v>
      </c>
      <c r="W8" s="9">
        <f t="shared" si="0"/>
        <v>55.21</v>
      </c>
      <c r="X8" s="9">
        <f t="shared" si="0"/>
        <v>56.790000000000006</v>
      </c>
      <c r="Y8" s="12">
        <f t="shared" si="15"/>
        <v>6.8318772536966677</v>
      </c>
      <c r="Z8" s="39">
        <f t="shared" si="16"/>
        <v>11.146131805157593</v>
      </c>
      <c r="AA8" s="31">
        <f t="shared" si="17"/>
        <v>11.267129897703146</v>
      </c>
      <c r="AB8" s="48">
        <f t="shared" si="18"/>
        <v>12.793715530425917</v>
      </c>
      <c r="AC8" s="37">
        <f t="shared" si="19"/>
        <v>13.537544696066748</v>
      </c>
      <c r="AD8" s="63">
        <f t="shared" si="1"/>
        <v>11.115279836610014</v>
      </c>
      <c r="AE8" s="34">
        <v>13.41</v>
      </c>
      <c r="AF8" s="20">
        <v>36.97</v>
      </c>
      <c r="AG8" s="20">
        <v>31.41</v>
      </c>
      <c r="AH8" s="43">
        <v>42.29</v>
      </c>
      <c r="AI8" s="21">
        <v>32.1</v>
      </c>
      <c r="AJ8" s="59">
        <f t="shared" si="20"/>
        <v>15.054219480456887</v>
      </c>
      <c r="AK8" s="9">
        <v>8.77</v>
      </c>
      <c r="AL8" s="25">
        <v>7.78</v>
      </c>
      <c r="AM8" s="25">
        <v>6.51</v>
      </c>
      <c r="AN8" s="45">
        <v>3.89</v>
      </c>
      <c r="AO8" s="26">
        <v>14.24</v>
      </c>
      <c r="AP8" s="59">
        <f t="shared" si="21"/>
        <v>6.7621033276968792</v>
      </c>
      <c r="AQ8" s="9">
        <f t="shared" si="2"/>
        <v>22.18</v>
      </c>
      <c r="AR8" s="25">
        <f t="shared" si="3"/>
        <v>44.75</v>
      </c>
      <c r="AS8" s="25">
        <f t="shared" si="4"/>
        <v>37.92</v>
      </c>
      <c r="AT8" s="43">
        <f t="shared" si="5"/>
        <v>46.18</v>
      </c>
      <c r="AU8" s="21">
        <f t="shared" si="6"/>
        <v>46.34</v>
      </c>
      <c r="AV8" s="12">
        <f t="shared" si="22"/>
        <v>6.8575315359881293</v>
      </c>
      <c r="AW8" s="31">
        <f t="shared" si="23"/>
        <v>12.027306689601421</v>
      </c>
      <c r="AX8" s="31">
        <f t="shared" si="24"/>
        <v>11.389439538655614</v>
      </c>
      <c r="AY8" s="48">
        <f t="shared" si="25"/>
        <v>15.187791883180957</v>
      </c>
      <c r="AZ8" s="48">
        <f t="shared" si="26"/>
        <v>14.754672525233225</v>
      </c>
      <c r="BA8" s="67">
        <f t="shared" si="7"/>
        <v>12.043348434531868</v>
      </c>
      <c r="BB8" s="63">
        <f t="shared" si="8"/>
        <v>16.104426299957051</v>
      </c>
      <c r="BC8" s="70">
        <f t="shared" si="9"/>
        <v>25.420966865833783</v>
      </c>
      <c r="BD8" s="63">
        <f t="shared" si="10"/>
        <v>18.236049546377224</v>
      </c>
      <c r="BE8" s="84">
        <f t="shared" si="27"/>
        <v>11.898339209217799</v>
      </c>
      <c r="BF8" s="77">
        <f t="shared" si="28"/>
        <v>0.11115279836610015</v>
      </c>
      <c r="BG8" s="20">
        <v>4200</v>
      </c>
      <c r="BH8" s="48">
        <f>BF8*BG8-600*BD8/100</f>
        <v>357.42545585935727</v>
      </c>
      <c r="BI8" s="90">
        <f t="shared" si="29"/>
        <v>0.11898339209217798</v>
      </c>
      <c r="BJ8" s="86">
        <v>4200</v>
      </c>
      <c r="BK8" s="91">
        <f t="shared" si="30"/>
        <v>390.31394950888415</v>
      </c>
    </row>
    <row r="9" spans="1:63">
      <c r="A9" s="73" t="s">
        <v>17</v>
      </c>
      <c r="B9" s="3">
        <v>5.18</v>
      </c>
      <c r="C9" s="3"/>
      <c r="D9" s="3"/>
      <c r="E9" s="3"/>
      <c r="F9" s="3">
        <v>12.9</v>
      </c>
      <c r="G9" s="59">
        <f t="shared" si="11"/>
        <v>14.195979899497486</v>
      </c>
      <c r="H9" s="3">
        <v>12.09</v>
      </c>
      <c r="I9" s="20">
        <v>25.13</v>
      </c>
      <c r="J9" s="20">
        <v>27.98</v>
      </c>
      <c r="K9" s="20">
        <v>31.3</v>
      </c>
      <c r="L9" s="20">
        <v>26.55</v>
      </c>
      <c r="M9" s="59">
        <f t="shared" si="12"/>
        <v>9.4512803969460961</v>
      </c>
      <c r="N9" s="9">
        <v>12.34</v>
      </c>
      <c r="O9" s="25">
        <v>9.9600000000000009</v>
      </c>
      <c r="P9" s="25">
        <v>7.04</v>
      </c>
      <c r="Q9" s="45">
        <v>7.31</v>
      </c>
      <c r="R9" s="26">
        <v>6.83</v>
      </c>
      <c r="S9" s="59">
        <f t="shared" si="13"/>
        <v>5.0243242930932874</v>
      </c>
      <c r="T9" s="9">
        <f t="shared" si="14"/>
        <v>24.43</v>
      </c>
      <c r="U9" s="9">
        <f t="shared" si="0"/>
        <v>35.090000000000003</v>
      </c>
      <c r="V9" s="9">
        <f t="shared" si="0"/>
        <v>35.020000000000003</v>
      </c>
      <c r="W9" s="9">
        <f t="shared" si="0"/>
        <v>38.61</v>
      </c>
      <c r="X9" s="9">
        <f t="shared" si="0"/>
        <v>33.380000000000003</v>
      </c>
      <c r="Y9" s="12">
        <f t="shared" si="15"/>
        <v>5.912248009486702</v>
      </c>
      <c r="Z9" s="39">
        <f t="shared" si="16"/>
        <v>7.1817437576749912</v>
      </c>
      <c r="AA9" s="31">
        <f t="shared" si="17"/>
        <v>8.4491410924531944</v>
      </c>
      <c r="AB9" s="48">
        <f t="shared" si="18"/>
        <v>8.9470269268202252</v>
      </c>
      <c r="AC9" s="37">
        <f t="shared" si="19"/>
        <v>7.9570917759237201</v>
      </c>
      <c r="AD9" s="63">
        <f t="shared" si="1"/>
        <v>7.6894503124717657</v>
      </c>
      <c r="AE9" s="34">
        <v>10.36</v>
      </c>
      <c r="AF9" s="20">
        <v>19.53</v>
      </c>
      <c r="AG9" s="20">
        <v>22.46</v>
      </c>
      <c r="AH9" s="43">
        <v>23.95</v>
      </c>
      <c r="AI9" s="21">
        <v>17.21</v>
      </c>
      <c r="AJ9" s="59">
        <f t="shared" si="20"/>
        <v>9.0134464311533087</v>
      </c>
      <c r="AK9" s="9">
        <v>8.16</v>
      </c>
      <c r="AL9" s="25">
        <v>6.79</v>
      </c>
      <c r="AM9" s="25">
        <v>4.5599999999999996</v>
      </c>
      <c r="AN9" s="45">
        <v>3.72</v>
      </c>
      <c r="AO9" s="26">
        <v>3.91</v>
      </c>
      <c r="AP9" s="59">
        <f t="shared" si="21"/>
        <v>4.4555349432797584</v>
      </c>
      <c r="AQ9" s="9">
        <f t="shared" si="2"/>
        <v>18.52</v>
      </c>
      <c r="AR9" s="25">
        <f t="shared" si="3"/>
        <v>26.32</v>
      </c>
      <c r="AS9" s="25">
        <f t="shared" si="4"/>
        <v>27.02</v>
      </c>
      <c r="AT9" s="43">
        <f t="shared" si="5"/>
        <v>27.669999999999998</v>
      </c>
      <c r="AU9" s="21">
        <f t="shared" si="6"/>
        <v>21.12</v>
      </c>
      <c r="AV9" s="12">
        <f t="shared" si="22"/>
        <v>5.7259460796438297</v>
      </c>
      <c r="AW9" s="31">
        <f t="shared" si="23"/>
        <v>7.0739376998951826</v>
      </c>
      <c r="AX9" s="31">
        <f t="shared" si="24"/>
        <v>8.1155763801285516</v>
      </c>
      <c r="AY9" s="48">
        <f t="shared" si="25"/>
        <v>9.1001775965270042</v>
      </c>
      <c r="AZ9" s="48">
        <f t="shared" si="26"/>
        <v>6.7246155315693938</v>
      </c>
      <c r="BA9" s="67">
        <f t="shared" si="7"/>
        <v>7.3480506575527924</v>
      </c>
      <c r="BB9" s="63">
        <f t="shared" si="8"/>
        <v>24.006501422186108</v>
      </c>
      <c r="BC9" s="70">
        <f t="shared" si="9"/>
        <v>37.580496780128797</v>
      </c>
      <c r="BD9" s="63">
        <f t="shared" si="10"/>
        <v>27.550591485017712</v>
      </c>
      <c r="BE9" s="84">
        <f t="shared" si="27"/>
        <v>8.0450954159385368</v>
      </c>
      <c r="BF9" s="77">
        <f t="shared" si="28"/>
        <v>7.6894503124717656E-2</v>
      </c>
      <c r="BG9" s="20">
        <v>3400</v>
      </c>
      <c r="BH9" s="48">
        <f t="shared" ref="BH9:BH19" si="31">BF9*BG9-600*BD9/100</f>
        <v>96.137761713933799</v>
      </c>
      <c r="BI9" s="90">
        <f t="shared" si="29"/>
        <v>8.0450954159385371E-2</v>
      </c>
      <c r="BJ9" s="86">
        <v>3400</v>
      </c>
      <c r="BK9" s="91">
        <f t="shared" si="30"/>
        <v>108.22969523180399</v>
      </c>
    </row>
    <row r="10" spans="1:63">
      <c r="A10" s="73" t="s">
        <v>2</v>
      </c>
      <c r="B10" s="3"/>
      <c r="C10" s="3"/>
      <c r="D10" s="3"/>
      <c r="E10" s="3"/>
      <c r="F10" s="3"/>
      <c r="G10" s="59">
        <f t="shared" si="11"/>
        <v>0</v>
      </c>
      <c r="H10" s="3">
        <v>3.26</v>
      </c>
      <c r="I10" s="20">
        <v>8.74</v>
      </c>
      <c r="J10" s="20">
        <v>4.46</v>
      </c>
      <c r="K10" s="20">
        <v>5.14</v>
      </c>
      <c r="L10" s="20">
        <v>3.58</v>
      </c>
      <c r="M10" s="59">
        <f t="shared" si="12"/>
        <v>1.9340368987818177</v>
      </c>
      <c r="N10" s="9">
        <v>4.59</v>
      </c>
      <c r="O10" s="25">
        <v>4.12</v>
      </c>
      <c r="P10" s="25">
        <v>1</v>
      </c>
      <c r="Q10" s="45">
        <v>2.38</v>
      </c>
      <c r="R10" s="26">
        <v>1.07</v>
      </c>
      <c r="S10" s="59">
        <f t="shared" si="13"/>
        <v>1.5207016489675176</v>
      </c>
      <c r="T10" s="9">
        <f t="shared" si="14"/>
        <v>7.85</v>
      </c>
      <c r="U10" s="9">
        <f t="shared" si="0"/>
        <v>12.86</v>
      </c>
      <c r="V10" s="9">
        <f t="shared" si="0"/>
        <v>5.46</v>
      </c>
      <c r="W10" s="9">
        <f t="shared" si="0"/>
        <v>7.52</v>
      </c>
      <c r="X10" s="9">
        <f t="shared" si="0"/>
        <v>4.6500000000000004</v>
      </c>
      <c r="Y10" s="12">
        <f t="shared" si="15"/>
        <v>1.8997604123811138</v>
      </c>
      <c r="Z10" s="39">
        <f t="shared" si="16"/>
        <v>2.6320098239869014</v>
      </c>
      <c r="AA10" s="31">
        <f t="shared" si="17"/>
        <v>1.3173132599884192</v>
      </c>
      <c r="AB10" s="48">
        <f t="shared" si="18"/>
        <v>1.7425962830792048</v>
      </c>
      <c r="AC10" s="37">
        <f t="shared" si="19"/>
        <v>1.1084624553039333</v>
      </c>
      <c r="AD10" s="63">
        <f t="shared" si="1"/>
        <v>1.7400284469479144</v>
      </c>
      <c r="AE10" s="34">
        <v>2.75</v>
      </c>
      <c r="AF10" s="20">
        <v>7.46</v>
      </c>
      <c r="AG10" s="20">
        <v>3.58</v>
      </c>
      <c r="AH10" s="43">
        <v>3.01</v>
      </c>
      <c r="AI10" s="21">
        <v>2.95</v>
      </c>
      <c r="AJ10" s="59">
        <f t="shared" si="20"/>
        <v>1.9037062027085643</v>
      </c>
      <c r="AK10" s="9">
        <v>3.82</v>
      </c>
      <c r="AL10" s="25">
        <v>3.4</v>
      </c>
      <c r="AM10" s="25">
        <v>0.8</v>
      </c>
      <c r="AN10" s="45">
        <v>1.56</v>
      </c>
      <c r="AO10" s="26">
        <v>0.92</v>
      </c>
      <c r="AP10" s="59">
        <f t="shared" si="21"/>
        <v>1.7237699670021174</v>
      </c>
      <c r="AQ10" s="9">
        <f t="shared" si="2"/>
        <v>6.57</v>
      </c>
      <c r="AR10" s="25">
        <f t="shared" si="3"/>
        <v>10.86</v>
      </c>
      <c r="AS10" s="25">
        <f t="shared" si="4"/>
        <v>4.38</v>
      </c>
      <c r="AT10" s="43">
        <f t="shared" si="5"/>
        <v>4.57</v>
      </c>
      <c r="AU10" s="21">
        <f t="shared" si="6"/>
        <v>3.87</v>
      </c>
      <c r="AV10" s="12">
        <f t="shared" si="22"/>
        <v>2.0312886470442746</v>
      </c>
      <c r="AW10" s="31">
        <f t="shared" si="23"/>
        <v>2.9188056010965684</v>
      </c>
      <c r="AX10" s="31">
        <f t="shared" si="24"/>
        <v>1.3155523517750947</v>
      </c>
      <c r="AY10" s="48">
        <f t="shared" si="25"/>
        <v>1.5029928303624289</v>
      </c>
      <c r="AZ10" s="48">
        <f t="shared" si="26"/>
        <v>1.2322093800745055</v>
      </c>
      <c r="BA10" s="67">
        <f t="shared" si="7"/>
        <v>1.8001697620705746</v>
      </c>
      <c r="BB10" s="63">
        <f t="shared" si="8"/>
        <v>21.564733915806194</v>
      </c>
      <c r="BC10" s="70">
        <f t="shared" si="9"/>
        <v>20.212765957446809</v>
      </c>
      <c r="BD10" s="63">
        <f t="shared" si="10"/>
        <v>21.100678142931656</v>
      </c>
      <c r="BE10" s="84">
        <f t="shared" si="27"/>
        <v>1.6708139225777776</v>
      </c>
      <c r="BF10" s="77">
        <f t="shared" si="28"/>
        <v>1.7400284469479145E-2</v>
      </c>
      <c r="BG10" s="79"/>
      <c r="BH10" s="48">
        <f t="shared" si="31"/>
        <v>-126.60406885758994</v>
      </c>
      <c r="BI10" s="90">
        <f t="shared" si="29"/>
        <v>1.6708139225777775E-2</v>
      </c>
      <c r="BJ10" s="86"/>
      <c r="BK10" s="91">
        <f t="shared" si="30"/>
        <v>-126.60406885758994</v>
      </c>
    </row>
    <row r="11" spans="1:63">
      <c r="A11" s="73" t="s">
        <v>3</v>
      </c>
      <c r="B11" s="3">
        <f>14.7+2.06+3.6</f>
        <v>20.36</v>
      </c>
      <c r="C11" s="3"/>
      <c r="D11" s="3"/>
      <c r="E11" s="3"/>
      <c r="F11" s="3"/>
      <c r="G11" s="59">
        <f t="shared" si="11"/>
        <v>15.986180904522612</v>
      </c>
      <c r="H11" s="3">
        <v>5.63</v>
      </c>
      <c r="I11" s="20">
        <v>11.02</v>
      </c>
      <c r="J11" s="20">
        <v>6.56</v>
      </c>
      <c r="K11" s="20">
        <v>16.86</v>
      </c>
      <c r="L11" s="20">
        <v>11.61</v>
      </c>
      <c r="M11" s="59">
        <f t="shared" si="12"/>
        <v>3.9694609582622848</v>
      </c>
      <c r="N11" s="9">
        <v>1.53</v>
      </c>
      <c r="O11" s="25">
        <v>0.36</v>
      </c>
      <c r="P11" s="25">
        <v>0.32</v>
      </c>
      <c r="Q11" s="45">
        <v>0.39</v>
      </c>
      <c r="R11" s="26">
        <v>0.39</v>
      </c>
      <c r="S11" s="59">
        <f t="shared" si="13"/>
        <v>0.3455089612775743</v>
      </c>
      <c r="T11" s="9">
        <f t="shared" si="14"/>
        <v>7.16</v>
      </c>
      <c r="U11" s="9">
        <f t="shared" si="0"/>
        <v>11.379999999999999</v>
      </c>
      <c r="V11" s="9">
        <f t="shared" si="0"/>
        <v>6.88</v>
      </c>
      <c r="W11" s="9">
        <f t="shared" si="0"/>
        <v>17.25</v>
      </c>
      <c r="X11" s="9">
        <f t="shared" si="0"/>
        <v>12</v>
      </c>
      <c r="Y11" s="12">
        <f t="shared" si="15"/>
        <v>1.7327751022482516</v>
      </c>
      <c r="Z11" s="39">
        <f t="shared" si="16"/>
        <v>2.329103561195252</v>
      </c>
      <c r="AA11" s="31">
        <f t="shared" si="17"/>
        <v>1.6599112140513415</v>
      </c>
      <c r="AB11" s="48">
        <f t="shared" si="18"/>
        <v>3.9973119525420588</v>
      </c>
      <c r="AC11" s="37">
        <f t="shared" si="19"/>
        <v>2.8605482717520858</v>
      </c>
      <c r="AD11" s="63">
        <f t="shared" si="1"/>
        <v>2.5159300203577977</v>
      </c>
      <c r="AE11" s="34">
        <v>4.6100000000000003</v>
      </c>
      <c r="AF11" s="20">
        <v>8.94</v>
      </c>
      <c r="AG11" s="20">
        <v>5.75</v>
      </c>
      <c r="AH11" s="43">
        <v>11.95</v>
      </c>
      <c r="AI11" s="21">
        <v>9.64</v>
      </c>
      <c r="AJ11" s="59">
        <f t="shared" si="20"/>
        <v>3.9413947660128197</v>
      </c>
      <c r="AK11" s="9">
        <v>1.1200000000000001</v>
      </c>
      <c r="AL11" s="25">
        <v>0.26</v>
      </c>
      <c r="AM11" s="25">
        <v>0.2</v>
      </c>
      <c r="AN11" s="45">
        <v>0.22</v>
      </c>
      <c r="AO11" s="26">
        <v>0.24</v>
      </c>
      <c r="AP11" s="59">
        <f t="shared" si="21"/>
        <v>0.33490387930326854</v>
      </c>
      <c r="AQ11" s="9">
        <f t="shared" si="2"/>
        <v>5.73</v>
      </c>
      <c r="AR11" s="25">
        <f t="shared" si="3"/>
        <v>9.1999999999999993</v>
      </c>
      <c r="AS11" s="25">
        <f t="shared" si="4"/>
        <v>5.95</v>
      </c>
      <c r="AT11" s="43">
        <f t="shared" si="5"/>
        <v>12.17</v>
      </c>
      <c r="AU11" s="21">
        <f t="shared" si="6"/>
        <v>9.8800000000000008</v>
      </c>
      <c r="AV11" s="12">
        <f t="shared" si="22"/>
        <v>1.771580509522632</v>
      </c>
      <c r="AW11" s="31">
        <f t="shared" si="23"/>
        <v>2.4726529954040908</v>
      </c>
      <c r="AX11" s="31">
        <f t="shared" si="24"/>
        <v>1.787108788370277</v>
      </c>
      <c r="AY11" s="48">
        <f t="shared" si="25"/>
        <v>4.0024995066763154</v>
      </c>
      <c r="AZ11" s="48">
        <f t="shared" si="26"/>
        <v>3.1457955232909858</v>
      </c>
      <c r="BA11" s="67">
        <f t="shared" si="7"/>
        <v>2.6359274646528599</v>
      </c>
      <c r="BB11" s="63">
        <f t="shared" si="8"/>
        <v>20.878482972136212</v>
      </c>
      <c r="BC11" s="70">
        <f t="shared" si="9"/>
        <v>31.77257525083612</v>
      </c>
      <c r="BD11" s="63">
        <f t="shared" si="10"/>
        <v>21.474300347539788</v>
      </c>
      <c r="BE11" s="84">
        <f t="shared" si="27"/>
        <v>3.2697227076424262</v>
      </c>
      <c r="BF11" s="77">
        <f t="shared" si="28"/>
        <v>2.5159300203577976E-2</v>
      </c>
      <c r="BG11" s="20">
        <v>3600</v>
      </c>
      <c r="BH11" s="48">
        <f>BF11*BG11-600*BD11/100</f>
        <v>-38.272321352358034</v>
      </c>
      <c r="BI11" s="90">
        <f t="shared" si="29"/>
        <v>3.2697227076424265E-2</v>
      </c>
      <c r="BJ11" s="86">
        <v>3600</v>
      </c>
      <c r="BK11" s="91">
        <f t="shared" si="30"/>
        <v>-11.135784610111386</v>
      </c>
    </row>
    <row r="12" spans="1:63">
      <c r="A12" s="73" t="s">
        <v>4</v>
      </c>
      <c r="B12" s="3"/>
      <c r="C12" s="3"/>
      <c r="D12" s="3"/>
      <c r="E12" s="3"/>
      <c r="F12" s="3"/>
      <c r="G12" s="59">
        <f t="shared" si="11"/>
        <v>0</v>
      </c>
      <c r="H12" s="3">
        <v>8.84</v>
      </c>
      <c r="I12" s="20">
        <v>27.51</v>
      </c>
      <c r="J12" s="20">
        <v>27.27</v>
      </c>
      <c r="K12" s="20">
        <v>21.1</v>
      </c>
      <c r="L12" s="20">
        <v>13.18</v>
      </c>
      <c r="M12" s="59">
        <f t="shared" si="12"/>
        <v>7.5195477518165195</v>
      </c>
      <c r="N12" s="9">
        <v>24.06</v>
      </c>
      <c r="O12" s="25">
        <v>25.07</v>
      </c>
      <c r="P12" s="25">
        <v>17.48</v>
      </c>
      <c r="Q12" s="45">
        <v>23.32</v>
      </c>
      <c r="R12" s="26">
        <v>20.34</v>
      </c>
      <c r="S12" s="59">
        <f t="shared" si="13"/>
        <v>12.742231826113084</v>
      </c>
      <c r="T12" s="9">
        <f t="shared" si="14"/>
        <v>32.9</v>
      </c>
      <c r="U12" s="9">
        <f t="shared" si="0"/>
        <v>52.58</v>
      </c>
      <c r="V12" s="9">
        <f t="shared" si="0"/>
        <v>44.75</v>
      </c>
      <c r="W12" s="9">
        <f t="shared" si="0"/>
        <v>44.42</v>
      </c>
      <c r="X12" s="9">
        <f t="shared" si="0"/>
        <v>33.519999999999996</v>
      </c>
      <c r="Y12" s="12">
        <f t="shared" si="15"/>
        <v>7.9620531932915473</v>
      </c>
      <c r="Z12" s="39">
        <f t="shared" si="16"/>
        <v>10.761358984854688</v>
      </c>
      <c r="AA12" s="31">
        <f t="shared" si="17"/>
        <v>10.796660876278711</v>
      </c>
      <c r="AB12" s="48">
        <f t="shared" si="18"/>
        <v>10.293367938082218</v>
      </c>
      <c r="AC12" s="37">
        <f t="shared" si="19"/>
        <v>7.9904648390941588</v>
      </c>
      <c r="AD12" s="63">
        <f t="shared" si="1"/>
        <v>9.5607811663202646</v>
      </c>
      <c r="AE12" s="34">
        <v>4.58</v>
      </c>
      <c r="AF12" s="20">
        <v>18.920000000000002</v>
      </c>
      <c r="AG12" s="20">
        <v>22.49</v>
      </c>
      <c r="AH12" s="43">
        <v>15.67</v>
      </c>
      <c r="AI12" s="21">
        <v>8.3800000000000008</v>
      </c>
      <c r="AJ12" s="59">
        <f t="shared" si="20"/>
        <v>6.7511687310231805</v>
      </c>
      <c r="AK12" s="9">
        <v>21.92</v>
      </c>
      <c r="AL12" s="25">
        <v>15.04</v>
      </c>
      <c r="AM12" s="25">
        <v>10.99</v>
      </c>
      <c r="AN12" s="45">
        <v>11.77</v>
      </c>
      <c r="AO12" s="26">
        <v>9.68</v>
      </c>
      <c r="AP12" s="59">
        <f t="shared" si="21"/>
        <v>11.393298639042568</v>
      </c>
      <c r="AQ12" s="9">
        <f t="shared" si="2"/>
        <v>26.5</v>
      </c>
      <c r="AR12" s="25">
        <f t="shared" si="3"/>
        <v>33.96</v>
      </c>
      <c r="AS12" s="25">
        <f t="shared" si="4"/>
        <v>33.479999999999997</v>
      </c>
      <c r="AT12" s="43">
        <f t="shared" si="5"/>
        <v>27.439999999999998</v>
      </c>
      <c r="AU12" s="21">
        <f t="shared" si="6"/>
        <v>18.060000000000002</v>
      </c>
      <c r="AV12" s="12">
        <f t="shared" si="22"/>
        <v>8.1931733860994331</v>
      </c>
      <c r="AW12" s="31">
        <f t="shared" si="23"/>
        <v>9.1273147526003182</v>
      </c>
      <c r="AX12" s="31">
        <f t="shared" si="24"/>
        <v>10.055865921787708</v>
      </c>
      <c r="AY12" s="48">
        <f t="shared" si="25"/>
        <v>9.0245346313227692</v>
      </c>
      <c r="AZ12" s="48">
        <f t="shared" si="26"/>
        <v>5.7503104403476932</v>
      </c>
      <c r="BA12" s="67">
        <f t="shared" si="7"/>
        <v>8.430239826431583</v>
      </c>
      <c r="BB12" s="63">
        <f t="shared" si="8"/>
        <v>28.457609805924427</v>
      </c>
      <c r="BC12" s="70">
        <f t="shared" si="9"/>
        <v>37.06357123424322</v>
      </c>
      <c r="BD12" s="63">
        <f t="shared" si="10"/>
        <v>33.016284767257517</v>
      </c>
      <c r="BE12" s="84">
        <f t="shared" si="27"/>
        <v>9.0718136218835657</v>
      </c>
      <c r="BF12" s="77">
        <f t="shared" si="28"/>
        <v>9.5607811663202646E-2</v>
      </c>
      <c r="BG12" s="20">
        <v>3600</v>
      </c>
      <c r="BH12" s="48">
        <f t="shared" si="31"/>
        <v>146.09041338398444</v>
      </c>
      <c r="BI12" s="90">
        <f t="shared" si="29"/>
        <v>9.0718136218835663E-2</v>
      </c>
      <c r="BJ12" s="86">
        <v>3600</v>
      </c>
      <c r="BK12" s="91">
        <f t="shared" si="30"/>
        <v>128.48758178426331</v>
      </c>
    </row>
    <row r="13" spans="1:63">
      <c r="A13" s="73" t="s">
        <v>5</v>
      </c>
      <c r="B13" s="3">
        <f>0.98</f>
        <v>0.98</v>
      </c>
      <c r="C13" s="3"/>
      <c r="D13" s="3"/>
      <c r="E13" s="3"/>
      <c r="F13" s="3"/>
      <c r="G13" s="59">
        <f t="shared" si="11"/>
        <v>0.76947236180904521</v>
      </c>
      <c r="H13" s="3">
        <v>41.3</v>
      </c>
      <c r="I13" s="20">
        <v>51.98</v>
      </c>
      <c r="J13" s="20">
        <v>41.54</v>
      </c>
      <c r="K13" s="20">
        <v>44.24</v>
      </c>
      <c r="L13" s="20">
        <v>43.91</v>
      </c>
      <c r="M13" s="59">
        <f t="shared" si="12"/>
        <v>17.125981228013579</v>
      </c>
      <c r="N13" s="9">
        <v>19.27</v>
      </c>
      <c r="O13" s="25">
        <v>18.71</v>
      </c>
      <c r="P13" s="25">
        <v>19.100000000000001</v>
      </c>
      <c r="Q13" s="45">
        <v>13.97</v>
      </c>
      <c r="R13" s="26">
        <v>18.100000000000001</v>
      </c>
      <c r="S13" s="59">
        <f t="shared" si="13"/>
        <v>10.301713678226003</v>
      </c>
      <c r="T13" s="9">
        <f t="shared" si="14"/>
        <v>60.569999999999993</v>
      </c>
      <c r="U13" s="9">
        <f t="shared" si="0"/>
        <v>70.69</v>
      </c>
      <c r="V13" s="9">
        <f t="shared" si="0"/>
        <v>60.64</v>
      </c>
      <c r="W13" s="9">
        <f t="shared" si="0"/>
        <v>58.21</v>
      </c>
      <c r="X13" s="9">
        <f t="shared" si="0"/>
        <v>62.01</v>
      </c>
      <c r="Y13" s="12">
        <f t="shared" si="15"/>
        <v>14.658406137315165</v>
      </c>
      <c r="Z13" s="39">
        <f t="shared" si="16"/>
        <v>14.467867376176832</v>
      </c>
      <c r="AA13" s="31">
        <f t="shared" si="17"/>
        <v>14.630380235475776</v>
      </c>
      <c r="AB13" s="48">
        <f t="shared" si="18"/>
        <v>13.488900217824536</v>
      </c>
      <c r="AC13" s="37">
        <f t="shared" si="19"/>
        <v>14.781883194278903</v>
      </c>
      <c r="AD13" s="63">
        <f t="shared" si="1"/>
        <v>14.40548743221424</v>
      </c>
      <c r="AE13" s="34">
        <v>36.22</v>
      </c>
      <c r="AF13" s="20">
        <v>37.67</v>
      </c>
      <c r="AG13" s="20">
        <v>33.68</v>
      </c>
      <c r="AH13" s="43">
        <v>32.96</v>
      </c>
      <c r="AI13" s="21">
        <v>37.340000000000003</v>
      </c>
      <c r="AJ13" s="59">
        <f t="shared" si="20"/>
        <v>17.144922646874548</v>
      </c>
      <c r="AK13" s="9">
        <v>17.010000000000002</v>
      </c>
      <c r="AL13" s="25">
        <v>15.15</v>
      </c>
      <c r="AM13" s="25">
        <v>14.08</v>
      </c>
      <c r="AN13" s="45">
        <v>9.69</v>
      </c>
      <c r="AO13" s="26">
        <v>2.0699999999999998</v>
      </c>
      <c r="AP13" s="59">
        <f t="shared" si="21"/>
        <v>9.5217769605831251</v>
      </c>
      <c r="AQ13" s="9">
        <f t="shared" si="2"/>
        <v>53.230000000000004</v>
      </c>
      <c r="AR13" s="25">
        <f t="shared" si="3"/>
        <v>52.82</v>
      </c>
      <c r="AS13" s="25">
        <f t="shared" si="4"/>
        <v>47.76</v>
      </c>
      <c r="AT13" s="43">
        <f t="shared" si="5"/>
        <v>42.65</v>
      </c>
      <c r="AU13" s="21">
        <f t="shared" si="6"/>
        <v>39.410000000000004</v>
      </c>
      <c r="AV13" s="12">
        <f t="shared" si="22"/>
        <v>16.457457333663125</v>
      </c>
      <c r="AW13" s="31">
        <f t="shared" si="23"/>
        <v>14.196253393178706</v>
      </c>
      <c r="AX13" s="31">
        <f t="shared" si="24"/>
        <v>14.344927013876374</v>
      </c>
      <c r="AY13" s="48">
        <f t="shared" si="25"/>
        <v>14.026836808524639</v>
      </c>
      <c r="AZ13" s="48">
        <f t="shared" si="26"/>
        <v>12.548158053937019</v>
      </c>
      <c r="BA13" s="67">
        <f t="shared" si="7"/>
        <v>14.314726520635972</v>
      </c>
      <c r="BB13" s="63">
        <f t="shared" si="8"/>
        <v>20.226936359151455</v>
      </c>
      <c r="BC13" s="70">
        <f t="shared" si="9"/>
        <v>34.941110487941671</v>
      </c>
      <c r="BD13" s="63">
        <f t="shared" si="10"/>
        <v>24.429706523132129</v>
      </c>
      <c r="BE13" s="84">
        <f t="shared" si="27"/>
        <v>13.644544579006318</v>
      </c>
      <c r="BF13" s="77">
        <f t="shared" si="28"/>
        <v>0.1440548743221424</v>
      </c>
      <c r="BG13" s="20">
        <v>9000</v>
      </c>
      <c r="BH13" s="48">
        <f t="shared" si="31"/>
        <v>1149.9156297604889</v>
      </c>
      <c r="BI13" s="90">
        <f t="shared" si="29"/>
        <v>0.13644544579006318</v>
      </c>
      <c r="BJ13" s="86">
        <v>9000</v>
      </c>
      <c r="BK13" s="91">
        <f t="shared" si="30"/>
        <v>1081.4307729717759</v>
      </c>
    </row>
    <row r="14" spans="1:63">
      <c r="A14" s="73" t="s">
        <v>6</v>
      </c>
      <c r="B14" s="3">
        <v>1.02</v>
      </c>
      <c r="C14" s="3"/>
      <c r="D14" s="3"/>
      <c r="E14" s="3"/>
      <c r="F14" s="3">
        <v>5.62</v>
      </c>
      <c r="G14" s="59">
        <f t="shared" si="11"/>
        <v>5.2135678391959797</v>
      </c>
      <c r="H14" s="3">
        <v>13.5</v>
      </c>
      <c r="I14" s="20">
        <v>14.26</v>
      </c>
      <c r="J14" s="20">
        <v>15.46</v>
      </c>
      <c r="K14" s="20">
        <v>13.32</v>
      </c>
      <c r="L14" s="20">
        <v>13.46</v>
      </c>
      <c r="M14" s="59">
        <f t="shared" si="12"/>
        <v>5.3765918552314238</v>
      </c>
      <c r="N14" s="9">
        <v>6.93</v>
      </c>
      <c r="O14" s="25">
        <v>9.2799999999999994</v>
      </c>
      <c r="P14" s="25">
        <v>6.08</v>
      </c>
      <c r="Q14" s="45">
        <v>7.09</v>
      </c>
      <c r="R14" s="26">
        <v>8.2200000000000006</v>
      </c>
      <c r="S14" s="59">
        <f t="shared" si="13"/>
        <v>4.3448618541929074</v>
      </c>
      <c r="T14" s="9">
        <f t="shared" si="14"/>
        <v>20.43</v>
      </c>
      <c r="U14" s="9">
        <f t="shared" si="0"/>
        <v>23.54</v>
      </c>
      <c r="V14" s="9">
        <f t="shared" si="0"/>
        <v>21.54</v>
      </c>
      <c r="W14" s="9">
        <f t="shared" si="0"/>
        <v>20.41</v>
      </c>
      <c r="X14" s="9">
        <f t="shared" si="0"/>
        <v>21.68</v>
      </c>
      <c r="Y14" s="12">
        <f t="shared" si="15"/>
        <v>4.9442172261077904</v>
      </c>
      <c r="Z14" s="39">
        <f t="shared" si="16"/>
        <v>4.8178469095374545</v>
      </c>
      <c r="AA14" s="31">
        <f t="shared" si="17"/>
        <v>5.196873190503764</v>
      </c>
      <c r="AB14" s="48">
        <f t="shared" si="18"/>
        <v>4.7295731566019379</v>
      </c>
      <c r="AC14" s="37">
        <f t="shared" si="19"/>
        <v>5.1680572109654355</v>
      </c>
      <c r="AD14" s="63">
        <f t="shared" si="1"/>
        <v>4.9713135387432761</v>
      </c>
      <c r="AE14" s="34">
        <v>11.83</v>
      </c>
      <c r="AF14" s="20">
        <v>12.31</v>
      </c>
      <c r="AG14" s="20">
        <v>13.74</v>
      </c>
      <c r="AH14" s="43">
        <v>11.2</v>
      </c>
      <c r="AI14" s="21">
        <v>12.09</v>
      </c>
      <c r="AJ14" s="59">
        <f t="shared" si="20"/>
        <v>5.8961877680852091</v>
      </c>
      <c r="AK14" s="9">
        <v>6</v>
      </c>
      <c r="AL14" s="25">
        <v>7.21</v>
      </c>
      <c r="AM14" s="25">
        <v>5.17</v>
      </c>
      <c r="AN14" s="45">
        <v>10</v>
      </c>
      <c r="AO14" s="26">
        <v>10.39</v>
      </c>
      <c r="AP14" s="59">
        <f t="shared" si="21"/>
        <v>6.364815392444962</v>
      </c>
      <c r="AQ14" s="9">
        <f t="shared" si="2"/>
        <v>17.829999999999998</v>
      </c>
      <c r="AR14" s="25">
        <f t="shared" si="3"/>
        <v>19.52</v>
      </c>
      <c r="AS14" s="25">
        <f t="shared" si="4"/>
        <v>18.91</v>
      </c>
      <c r="AT14" s="43">
        <f t="shared" si="5"/>
        <v>21.2</v>
      </c>
      <c r="AU14" s="21">
        <f t="shared" si="6"/>
        <v>22.48</v>
      </c>
      <c r="AV14" s="12">
        <f t="shared" si="22"/>
        <v>5.5126143952510516</v>
      </c>
      <c r="AW14" s="31">
        <f t="shared" si="23"/>
        <v>5.2463246163356363</v>
      </c>
      <c r="AX14" s="31">
        <f t="shared" si="24"/>
        <v>5.6797020484171323</v>
      </c>
      <c r="AY14" s="48">
        <f t="shared" si="25"/>
        <v>6.9723080970861036</v>
      </c>
      <c r="AZ14" s="48">
        <f t="shared" si="26"/>
        <v>7.157640016556817</v>
      </c>
      <c r="BA14" s="67">
        <f t="shared" si="7"/>
        <v>6.1137178347293473</v>
      </c>
      <c r="BB14" s="63">
        <f t="shared" si="8"/>
        <v>12.61428571428571</v>
      </c>
      <c r="BC14" s="53">
        <f t="shared" si="9"/>
        <v>-3.1117021276595791</v>
      </c>
      <c r="BD14" s="63">
        <f t="shared" si="10"/>
        <v>7.1189591078066883</v>
      </c>
      <c r="BE14" s="84">
        <f t="shared" si="27"/>
        <v>4.9784502481816713</v>
      </c>
      <c r="BF14" s="77">
        <f t="shared" si="28"/>
        <v>4.9713135387432758E-2</v>
      </c>
      <c r="BG14" s="20">
        <v>44000</v>
      </c>
      <c r="BH14" s="48">
        <f t="shared" si="31"/>
        <v>2144.6642024002012</v>
      </c>
      <c r="BI14" s="90">
        <f t="shared" si="29"/>
        <v>4.9784502481816713E-2</v>
      </c>
      <c r="BJ14" s="86">
        <v>44000</v>
      </c>
      <c r="BK14" s="91">
        <f t="shared" si="30"/>
        <v>2147.804354553095</v>
      </c>
    </row>
    <row r="15" spans="1:63">
      <c r="A15" s="73" t="s">
        <v>7</v>
      </c>
      <c r="B15" s="3"/>
      <c r="C15" s="3"/>
      <c r="D15" s="3"/>
      <c r="E15" s="3"/>
      <c r="F15" s="3"/>
      <c r="G15" s="59">
        <f t="shared" si="11"/>
        <v>0</v>
      </c>
      <c r="H15" s="3">
        <v>20.239999999999998</v>
      </c>
      <c r="I15" s="20">
        <v>13.76</v>
      </c>
      <c r="J15" s="20">
        <v>15.46</v>
      </c>
      <c r="K15" s="20">
        <v>20.440000000000001</v>
      </c>
      <c r="L15" s="20">
        <v>8.6</v>
      </c>
      <c r="M15" s="59">
        <f t="shared" si="12"/>
        <v>6.0294637233666677</v>
      </c>
      <c r="N15" s="9">
        <v>4.18</v>
      </c>
      <c r="O15" s="25">
        <v>10.95</v>
      </c>
      <c r="P15" s="25">
        <v>8.52</v>
      </c>
      <c r="Q15" s="45">
        <v>8.6999999999999993</v>
      </c>
      <c r="R15" s="26">
        <v>10.66</v>
      </c>
      <c r="S15" s="59">
        <f t="shared" si="13"/>
        <v>4.9700135199158755</v>
      </c>
      <c r="T15" s="9">
        <f t="shared" si="14"/>
        <v>24.419999999999998</v>
      </c>
      <c r="U15" s="9">
        <f t="shared" si="0"/>
        <v>24.71</v>
      </c>
      <c r="V15" s="9">
        <f t="shared" si="0"/>
        <v>23.98</v>
      </c>
      <c r="W15" s="9">
        <f t="shared" si="0"/>
        <v>29.14</v>
      </c>
      <c r="X15" s="9">
        <f t="shared" si="0"/>
        <v>19.259999999999998</v>
      </c>
      <c r="Y15" s="12">
        <f t="shared" si="15"/>
        <v>5.9098279325282546</v>
      </c>
      <c r="Z15" s="39">
        <f t="shared" si="16"/>
        <v>5.0573065902578804</v>
      </c>
      <c r="AA15" s="31">
        <f t="shared" si="17"/>
        <v>5.78556263269639</v>
      </c>
      <c r="AB15" s="48">
        <f t="shared" si="18"/>
        <v>6.7525605969319189</v>
      </c>
      <c r="AC15" s="37">
        <f t="shared" si="19"/>
        <v>4.5911799761620973</v>
      </c>
      <c r="AD15" s="63">
        <f t="shared" si="1"/>
        <v>5.6192875457153075</v>
      </c>
      <c r="AE15" s="34">
        <v>19.07</v>
      </c>
      <c r="AF15" s="20">
        <v>13.24</v>
      </c>
      <c r="AG15" s="20">
        <v>15.46</v>
      </c>
      <c r="AH15" s="43">
        <v>19.760000000000002</v>
      </c>
      <c r="AI15" s="21">
        <v>8.6</v>
      </c>
      <c r="AJ15" s="59">
        <f t="shared" si="20"/>
        <v>7.3381849727697714</v>
      </c>
      <c r="AK15" s="9">
        <v>3.57</v>
      </c>
      <c r="AL15" s="25">
        <v>9.8800000000000008</v>
      </c>
      <c r="AM15" s="25">
        <v>8.52</v>
      </c>
      <c r="AN15" s="45">
        <v>8.6999999999999993</v>
      </c>
      <c r="AO15" s="26">
        <v>10.66</v>
      </c>
      <c r="AP15" s="59">
        <f t="shared" si="21"/>
        <v>6.7850869272569065</v>
      </c>
      <c r="AQ15" s="9">
        <f t="shared" si="2"/>
        <v>22.64</v>
      </c>
      <c r="AR15" s="25">
        <f t="shared" si="3"/>
        <v>23.12</v>
      </c>
      <c r="AS15" s="25">
        <f t="shared" si="4"/>
        <v>23.98</v>
      </c>
      <c r="AT15" s="43">
        <f t="shared" si="5"/>
        <v>28.46</v>
      </c>
      <c r="AU15" s="21">
        <f t="shared" si="6"/>
        <v>19.259999999999998</v>
      </c>
      <c r="AV15" s="12">
        <f t="shared" si="22"/>
        <v>6.9997526589166474</v>
      </c>
      <c r="AW15" s="31">
        <f t="shared" si="23"/>
        <v>6.2138844841024552</v>
      </c>
      <c r="AX15" s="31">
        <f t="shared" si="24"/>
        <v>7.2024989487595361</v>
      </c>
      <c r="AY15" s="48">
        <f t="shared" si="25"/>
        <v>9.3599947378806849</v>
      </c>
      <c r="AZ15" s="48">
        <f t="shared" si="26"/>
        <v>6.1323908682777706</v>
      </c>
      <c r="BA15" s="67">
        <f t="shared" si="7"/>
        <v>7.1817043395874176</v>
      </c>
      <c r="BB15" s="63">
        <f t="shared" si="8"/>
        <v>3.0191082802547826</v>
      </c>
      <c r="BC15" s="70">
        <f t="shared" si="9"/>
        <v>3.9060683561962168</v>
      </c>
      <c r="BD15" s="63">
        <f t="shared" si="10"/>
        <v>3.3330590074890818</v>
      </c>
      <c r="BE15" s="84">
        <f t="shared" si="27"/>
        <v>5.2952686419516359</v>
      </c>
      <c r="BF15" s="77">
        <f t="shared" si="28"/>
        <v>5.6192875457153076E-2</v>
      </c>
      <c r="BG15" s="79"/>
      <c r="BH15" s="48">
        <f t="shared" si="31"/>
        <v>-19.998354044934491</v>
      </c>
      <c r="BI15" s="90">
        <f t="shared" si="29"/>
        <v>5.2952686419516358E-2</v>
      </c>
      <c r="BJ15" s="86"/>
      <c r="BK15" s="91">
        <f t="shared" si="30"/>
        <v>-19.998354044934491</v>
      </c>
    </row>
    <row r="16" spans="1:63">
      <c r="A16" s="73" t="s">
        <v>18</v>
      </c>
      <c r="B16" s="3"/>
      <c r="C16" s="3"/>
      <c r="D16" s="3"/>
      <c r="E16" s="3"/>
      <c r="F16" s="3"/>
      <c r="G16" s="59">
        <f t="shared" si="11"/>
        <v>0</v>
      </c>
      <c r="H16" s="3">
        <v>11.13</v>
      </c>
      <c r="I16" s="20">
        <v>7.05</v>
      </c>
      <c r="J16" s="20">
        <v>9.06</v>
      </c>
      <c r="K16" s="20">
        <v>6.62</v>
      </c>
      <c r="L16" s="20">
        <v>11.63</v>
      </c>
      <c r="M16" s="59">
        <f t="shared" si="12"/>
        <v>3.4940166213496782</v>
      </c>
      <c r="N16" s="9">
        <v>6.73</v>
      </c>
      <c r="O16" s="25">
        <v>2.14</v>
      </c>
      <c r="P16" s="25">
        <v>3.36</v>
      </c>
      <c r="Q16" s="45">
        <v>5.93</v>
      </c>
      <c r="R16" s="26">
        <v>9</v>
      </c>
      <c r="S16" s="59">
        <f t="shared" si="13"/>
        <v>3.1384693606350895</v>
      </c>
      <c r="T16" s="9">
        <f t="shared" si="14"/>
        <v>17.86</v>
      </c>
      <c r="U16" s="9">
        <f t="shared" si="0"/>
        <v>9.19</v>
      </c>
      <c r="V16" s="9">
        <f t="shared" si="0"/>
        <v>12.42</v>
      </c>
      <c r="W16" s="9">
        <f t="shared" si="0"/>
        <v>12.55</v>
      </c>
      <c r="X16" s="9">
        <f t="shared" si="0"/>
        <v>20.630000000000003</v>
      </c>
      <c r="Y16" s="12">
        <f t="shared" si="15"/>
        <v>4.3222574477868401</v>
      </c>
      <c r="Z16" s="39">
        <f t="shared" si="16"/>
        <v>1.8808841588211218</v>
      </c>
      <c r="AA16" s="31">
        <f t="shared" si="17"/>
        <v>2.9965257672264038</v>
      </c>
      <c r="AB16" s="48">
        <f t="shared" si="18"/>
        <v>2.908189275617556</v>
      </c>
      <c r="AC16" s="37">
        <f t="shared" si="19"/>
        <v>4.9177592371871288</v>
      </c>
      <c r="AD16" s="63">
        <f t="shared" si="1"/>
        <v>3.4051231773278103</v>
      </c>
      <c r="AE16" s="34">
        <v>10.73</v>
      </c>
      <c r="AF16" s="20">
        <v>5.95</v>
      </c>
      <c r="AG16" s="20">
        <v>9.06</v>
      </c>
      <c r="AH16" s="43">
        <v>6.08</v>
      </c>
      <c r="AI16" s="21">
        <v>11.63</v>
      </c>
      <c r="AJ16" s="59">
        <f t="shared" si="20"/>
        <v>4.1881536459588409</v>
      </c>
      <c r="AK16" s="9">
        <v>6.12</v>
      </c>
      <c r="AL16" s="25">
        <v>1.83</v>
      </c>
      <c r="AM16" s="25">
        <v>3.36</v>
      </c>
      <c r="AN16" s="45">
        <v>5.93</v>
      </c>
      <c r="AO16" s="26">
        <v>9</v>
      </c>
      <c r="AP16" s="59">
        <f t="shared" si="21"/>
        <v>4.3077832318224347</v>
      </c>
      <c r="AQ16" s="9">
        <f t="shared" si="2"/>
        <v>16.850000000000001</v>
      </c>
      <c r="AR16" s="25">
        <f t="shared" si="3"/>
        <v>7.78</v>
      </c>
      <c r="AS16" s="25">
        <f t="shared" si="4"/>
        <v>12.42</v>
      </c>
      <c r="AT16" s="43">
        <f t="shared" si="5"/>
        <v>12.01</v>
      </c>
      <c r="AU16" s="21">
        <f t="shared" si="6"/>
        <v>20.630000000000003</v>
      </c>
      <c r="AV16" s="12">
        <f t="shared" si="22"/>
        <v>5.2096215681424702</v>
      </c>
      <c r="AW16" s="31">
        <f t="shared" si="23"/>
        <v>2.0910043808960683</v>
      </c>
      <c r="AX16" s="31">
        <f t="shared" si="24"/>
        <v>3.7304018742115699</v>
      </c>
      <c r="AY16" s="48">
        <f t="shared" si="25"/>
        <v>3.94987831349076</v>
      </c>
      <c r="AZ16" s="48">
        <f t="shared" si="26"/>
        <v>6.5685993568312799</v>
      </c>
      <c r="BA16" s="67">
        <f t="shared" si="7"/>
        <v>4.3099010987144295</v>
      </c>
      <c r="BB16" s="63">
        <f t="shared" si="8"/>
        <v>4.4845020883710687</v>
      </c>
      <c r="BC16" s="70">
        <f t="shared" si="9"/>
        <v>3.38733431516936</v>
      </c>
      <c r="BD16" s="63">
        <f t="shared" si="10"/>
        <v>4.0743289745354545</v>
      </c>
      <c r="BE16" s="84">
        <f t="shared" si="27"/>
        <v>3.1660049941386421</v>
      </c>
      <c r="BF16" s="77">
        <f t="shared" si="28"/>
        <v>3.4051231773278103E-2</v>
      </c>
      <c r="BG16" s="79"/>
      <c r="BH16" s="48">
        <f t="shared" si="31"/>
        <v>-24.445973847212727</v>
      </c>
      <c r="BI16" s="90">
        <f t="shared" si="29"/>
        <v>3.1660049941386423E-2</v>
      </c>
      <c r="BJ16" s="86"/>
      <c r="BK16" s="91">
        <f t="shared" si="30"/>
        <v>-24.445973847212727</v>
      </c>
    </row>
    <row r="17" spans="1:64">
      <c r="A17" s="73" t="s">
        <v>8</v>
      </c>
      <c r="B17" s="3"/>
      <c r="C17" s="3"/>
      <c r="D17" s="3"/>
      <c r="E17" s="3"/>
      <c r="F17" s="3"/>
      <c r="G17" s="59">
        <f t="shared" si="11"/>
        <v>0</v>
      </c>
      <c r="H17" s="3">
        <v>1.96</v>
      </c>
      <c r="I17" s="20">
        <v>0.89</v>
      </c>
      <c r="J17" s="20">
        <v>6.22</v>
      </c>
      <c r="K17" s="20">
        <v>0.72</v>
      </c>
      <c r="L17" s="20">
        <v>6.59</v>
      </c>
      <c r="M17" s="59">
        <f t="shared" si="12"/>
        <v>1.2581224941241533</v>
      </c>
      <c r="N17" s="9">
        <v>3.57</v>
      </c>
      <c r="O17" s="25">
        <v>2.87</v>
      </c>
      <c r="P17" s="25">
        <v>3.68</v>
      </c>
      <c r="Q17" s="45">
        <v>3.89</v>
      </c>
      <c r="R17" s="26">
        <v>9.73</v>
      </c>
      <c r="S17" s="59">
        <f t="shared" si="13"/>
        <v>2.7432718196420112</v>
      </c>
      <c r="T17" s="9">
        <f t="shared" si="14"/>
        <v>5.5299999999999994</v>
      </c>
      <c r="U17" s="9">
        <f t="shared" si="0"/>
        <v>3.7600000000000002</v>
      </c>
      <c r="V17" s="9">
        <f t="shared" si="0"/>
        <v>9.9</v>
      </c>
      <c r="W17" s="9">
        <f t="shared" si="0"/>
        <v>4.6100000000000003</v>
      </c>
      <c r="X17" s="9">
        <f t="shared" si="0"/>
        <v>16.32</v>
      </c>
      <c r="Y17" s="12">
        <f t="shared" si="15"/>
        <v>1.3383025580213448</v>
      </c>
      <c r="Z17" s="39">
        <f t="shared" si="16"/>
        <v>0.76954564060581254</v>
      </c>
      <c r="AA17" s="31">
        <f t="shared" si="17"/>
        <v>2.3885350318471334</v>
      </c>
      <c r="AB17" s="48">
        <f t="shared" si="18"/>
        <v>1.0682671363025447</v>
      </c>
      <c r="AC17" s="37">
        <f t="shared" si="19"/>
        <v>3.8903456495828368</v>
      </c>
      <c r="AD17" s="63">
        <f t="shared" si="1"/>
        <v>1.8909992032719345</v>
      </c>
      <c r="AE17" s="34">
        <v>1.96</v>
      </c>
      <c r="AF17" s="20">
        <v>0.89</v>
      </c>
      <c r="AG17" s="20">
        <v>6.22</v>
      </c>
      <c r="AH17" s="43">
        <v>0.66</v>
      </c>
      <c r="AI17" s="21">
        <v>6.59</v>
      </c>
      <c r="AJ17" s="59">
        <f t="shared" si="20"/>
        <v>1.573087859655887</v>
      </c>
      <c r="AK17" s="9">
        <v>3.57</v>
      </c>
      <c r="AL17" s="25">
        <v>2.87</v>
      </c>
      <c r="AM17" s="25">
        <v>3.68</v>
      </c>
      <c r="AN17" s="45">
        <v>3.89</v>
      </c>
      <c r="AO17" s="26">
        <v>9.73</v>
      </c>
      <c r="AP17" s="59">
        <f t="shared" si="21"/>
        <v>3.8973618111076447</v>
      </c>
      <c r="AQ17" s="9">
        <f t="shared" si="2"/>
        <v>5.5299999999999994</v>
      </c>
      <c r="AR17" s="25">
        <f t="shared" si="3"/>
        <v>3.7600000000000002</v>
      </c>
      <c r="AS17" s="25">
        <f t="shared" si="4"/>
        <v>9.9</v>
      </c>
      <c r="AT17" s="43">
        <f t="shared" si="5"/>
        <v>4.55</v>
      </c>
      <c r="AU17" s="21">
        <f t="shared" si="6"/>
        <v>16.32</v>
      </c>
      <c r="AV17" s="12">
        <f t="shared" si="22"/>
        <v>1.7097452386841454</v>
      </c>
      <c r="AW17" s="31">
        <f t="shared" si="23"/>
        <v>1.0105625285564546</v>
      </c>
      <c r="AX17" s="31">
        <f t="shared" si="24"/>
        <v>2.9735087403135698</v>
      </c>
      <c r="AY17" s="48">
        <f t="shared" si="25"/>
        <v>1.4964151812142346</v>
      </c>
      <c r="AZ17" s="48">
        <f t="shared" si="26"/>
        <v>5.1962938198490773</v>
      </c>
      <c r="BA17" s="67">
        <f t="shared" si="7"/>
        <v>2.4773051017234962</v>
      </c>
      <c r="BB17" s="63">
        <f t="shared" si="8"/>
        <v>0.36630036630038015</v>
      </c>
      <c r="BC17" s="70">
        <f t="shared" si="9"/>
        <v>0</v>
      </c>
      <c r="BD17" s="63">
        <f t="shared" si="10"/>
        <v>0.14955134596210162</v>
      </c>
      <c r="BE17" s="84">
        <f t="shared" si="27"/>
        <v>1.7483843133495158</v>
      </c>
      <c r="BF17" s="77">
        <f t="shared" si="28"/>
        <v>1.8909992032719345E-2</v>
      </c>
      <c r="BG17" s="79"/>
      <c r="BH17" s="48">
        <f t="shared" si="31"/>
        <v>-0.89730807577260974</v>
      </c>
      <c r="BI17" s="90">
        <f t="shared" si="29"/>
        <v>1.7483843133495158E-2</v>
      </c>
      <c r="BJ17" s="86"/>
      <c r="BK17" s="91">
        <f t="shared" si="30"/>
        <v>-0.89730807577260974</v>
      </c>
    </row>
    <row r="18" spans="1:64">
      <c r="A18" s="73" t="s">
        <v>9</v>
      </c>
      <c r="B18" s="3"/>
      <c r="C18" s="3"/>
      <c r="D18" s="3"/>
      <c r="E18" s="3"/>
      <c r="F18" s="3"/>
      <c r="G18" s="59">
        <f t="shared" si="11"/>
        <v>0</v>
      </c>
      <c r="H18" s="3">
        <v>4.1900000000000004</v>
      </c>
      <c r="I18" s="20">
        <v>3.17</v>
      </c>
      <c r="J18" s="20">
        <v>2.52</v>
      </c>
      <c r="K18" s="20">
        <v>3.5</v>
      </c>
      <c r="L18" s="20">
        <v>3.63</v>
      </c>
      <c r="M18" s="59">
        <f t="shared" si="12"/>
        <v>1.3065118208212361</v>
      </c>
      <c r="N18" s="9">
        <v>0.41</v>
      </c>
      <c r="O18" s="25">
        <v>0.94</v>
      </c>
      <c r="P18" s="25">
        <v>1</v>
      </c>
      <c r="Q18" s="45">
        <v>1.51</v>
      </c>
      <c r="R18" s="26">
        <v>3.47</v>
      </c>
      <c r="S18" s="59">
        <f t="shared" si="13"/>
        <v>0.84701695189452153</v>
      </c>
      <c r="T18" s="9">
        <f t="shared" si="14"/>
        <v>4.6000000000000005</v>
      </c>
      <c r="U18" s="9">
        <f t="shared" si="0"/>
        <v>4.1099999999999994</v>
      </c>
      <c r="V18" s="9">
        <f t="shared" si="0"/>
        <v>3.52</v>
      </c>
      <c r="W18" s="9">
        <f t="shared" si="0"/>
        <v>5.01</v>
      </c>
      <c r="X18" s="9">
        <f t="shared" si="0"/>
        <v>7.1</v>
      </c>
      <c r="Y18" s="12">
        <f t="shared" si="15"/>
        <v>1.1132354008857483</v>
      </c>
      <c r="Z18" s="39">
        <f t="shared" si="16"/>
        <v>0.84117887842816208</v>
      </c>
      <c r="AA18" s="31">
        <f t="shared" si="17"/>
        <v>0.84925690021231415</v>
      </c>
      <c r="AB18" s="48">
        <f t="shared" si="18"/>
        <v>1.1609584279556937</v>
      </c>
      <c r="AC18" s="37">
        <f t="shared" si="19"/>
        <v>1.6924910607866508</v>
      </c>
      <c r="AD18" s="63">
        <f t="shared" si="1"/>
        <v>1.1314241336537139</v>
      </c>
      <c r="AE18" s="34">
        <v>3.9</v>
      </c>
      <c r="AF18" s="20">
        <v>2.76</v>
      </c>
      <c r="AG18" s="20">
        <v>2.52</v>
      </c>
      <c r="AH18" s="43">
        <v>3.02</v>
      </c>
      <c r="AI18" s="21">
        <v>3.63</v>
      </c>
      <c r="AJ18" s="59">
        <f t="shared" si="20"/>
        <v>1.5258566677912186</v>
      </c>
      <c r="AK18" s="9">
        <v>0.41</v>
      </c>
      <c r="AL18" s="25">
        <v>0.94</v>
      </c>
      <c r="AM18" s="25">
        <v>1</v>
      </c>
      <c r="AN18" s="45">
        <v>1.51</v>
      </c>
      <c r="AO18" s="26">
        <v>3.47</v>
      </c>
      <c r="AP18" s="59">
        <f t="shared" si="21"/>
        <v>1.2033556055357639</v>
      </c>
      <c r="AQ18" s="9">
        <f t="shared" si="2"/>
        <v>4.3099999999999996</v>
      </c>
      <c r="AR18" s="25">
        <f t="shared" si="3"/>
        <v>3.6999999999999997</v>
      </c>
      <c r="AS18" s="25">
        <f t="shared" si="4"/>
        <v>3.52</v>
      </c>
      <c r="AT18" s="43">
        <f t="shared" si="5"/>
        <v>4.53</v>
      </c>
      <c r="AU18" s="21">
        <f t="shared" si="6"/>
        <v>7.1</v>
      </c>
      <c r="AV18" s="12">
        <f t="shared" si="22"/>
        <v>1.3325500865693793</v>
      </c>
      <c r="AW18" s="31">
        <f t="shared" si="23"/>
        <v>0.994436530760341</v>
      </c>
      <c r="AX18" s="31">
        <f t="shared" si="24"/>
        <v>1.0572475521114915</v>
      </c>
      <c r="AY18" s="48">
        <f t="shared" si="25"/>
        <v>1.4898375320660402</v>
      </c>
      <c r="AZ18" s="48">
        <f t="shared" si="26"/>
        <v>2.2606425319196353</v>
      </c>
      <c r="BA18" s="67">
        <f t="shared" si="7"/>
        <v>1.4269428466853775</v>
      </c>
      <c r="BB18" s="63">
        <f t="shared" si="8"/>
        <v>6.9370958259847333</v>
      </c>
      <c r="BC18" s="70">
        <f t="shared" si="9"/>
        <v>0</v>
      </c>
      <c r="BD18" s="63">
        <f t="shared" si="10"/>
        <v>4.8479868529170362</v>
      </c>
      <c r="BE18" s="84">
        <f t="shared" si="27"/>
        <v>1.0607097254966904</v>
      </c>
      <c r="BF18" s="77">
        <f t="shared" si="28"/>
        <v>1.1314241336537139E-2</v>
      </c>
      <c r="BG18" s="79"/>
      <c r="BH18" s="48">
        <f t="shared" si="31"/>
        <v>-29.087921117502219</v>
      </c>
      <c r="BI18" s="90">
        <f t="shared" si="29"/>
        <v>1.0607097254966905E-2</v>
      </c>
      <c r="BJ18" s="86"/>
      <c r="BK18" s="91">
        <f t="shared" si="30"/>
        <v>-29.087921117502219</v>
      </c>
    </row>
    <row r="19" spans="1:64" ht="15" thickBot="1">
      <c r="A19" s="73" t="s">
        <v>19</v>
      </c>
      <c r="B19" s="4"/>
      <c r="C19" s="4"/>
      <c r="D19" s="4"/>
      <c r="E19" s="4"/>
      <c r="F19" s="4"/>
      <c r="G19" s="59">
        <f t="shared" si="11"/>
        <v>0</v>
      </c>
      <c r="H19" s="4">
        <v>4.84</v>
      </c>
      <c r="I19" s="22">
        <v>12.9</v>
      </c>
      <c r="J19" s="22">
        <v>22.25</v>
      </c>
      <c r="K19" s="22">
        <v>7.77</v>
      </c>
      <c r="L19" s="22">
        <v>20.98</v>
      </c>
      <c r="M19" s="59">
        <f t="shared" si="12"/>
        <v>5.2798132018372588</v>
      </c>
      <c r="N19" s="10">
        <v>1.1200000000000001</v>
      </c>
      <c r="O19" s="27">
        <v>2.87</v>
      </c>
      <c r="P19" s="27">
        <v>3.94</v>
      </c>
      <c r="Q19" s="46">
        <v>2.38</v>
      </c>
      <c r="R19" s="28">
        <v>10.3</v>
      </c>
      <c r="S19" s="59">
        <f t="shared" si="13"/>
        <v>2.3815851812477611</v>
      </c>
      <c r="T19" s="9">
        <f t="shared" si="14"/>
        <v>5.96</v>
      </c>
      <c r="U19" s="9">
        <f t="shared" si="0"/>
        <v>15.77</v>
      </c>
      <c r="V19" s="9">
        <f t="shared" si="0"/>
        <v>26.19</v>
      </c>
      <c r="W19" s="9">
        <f t="shared" si="0"/>
        <v>10.149999999999999</v>
      </c>
      <c r="X19" s="9">
        <f t="shared" si="0"/>
        <v>31.28</v>
      </c>
      <c r="Y19" s="12">
        <f t="shared" si="15"/>
        <v>1.442365867234578</v>
      </c>
      <c r="Z19" s="39">
        <f t="shared" si="16"/>
        <v>3.2275890298812939</v>
      </c>
      <c r="AA19" s="31">
        <f t="shared" si="17"/>
        <v>6.3187608569774172</v>
      </c>
      <c r="AB19" s="48">
        <f t="shared" si="18"/>
        <v>2.3520415256986604</v>
      </c>
      <c r="AC19" s="37">
        <f t="shared" si="19"/>
        <v>7.4564958283671041</v>
      </c>
      <c r="AD19" s="63">
        <f t="shared" si="1"/>
        <v>4.1594506216318106</v>
      </c>
      <c r="AE19" s="4">
        <v>4.84</v>
      </c>
      <c r="AF19" s="22">
        <v>12.9</v>
      </c>
      <c r="AG19" s="22">
        <v>22.25</v>
      </c>
      <c r="AH19" s="22">
        <v>7.77</v>
      </c>
      <c r="AI19" s="21">
        <v>20.98</v>
      </c>
      <c r="AJ19" s="59">
        <f t="shared" si="20"/>
        <v>6.6258614873005932</v>
      </c>
      <c r="AK19" s="10">
        <v>1.1200000000000001</v>
      </c>
      <c r="AL19" s="27">
        <v>2.87</v>
      </c>
      <c r="AM19" s="27">
        <v>3.94</v>
      </c>
      <c r="AN19" s="46">
        <v>2.38</v>
      </c>
      <c r="AO19" s="28">
        <v>10.3</v>
      </c>
      <c r="AP19" s="59">
        <f t="shared" si="21"/>
        <v>3.3835141923727279</v>
      </c>
      <c r="AQ19" s="9">
        <f t="shared" si="2"/>
        <v>5.96</v>
      </c>
      <c r="AR19" s="25">
        <f t="shared" si="3"/>
        <v>15.77</v>
      </c>
      <c r="AS19" s="25">
        <f t="shared" si="4"/>
        <v>26.19</v>
      </c>
      <c r="AT19" s="43">
        <f t="shared" si="5"/>
        <v>10.149999999999999</v>
      </c>
      <c r="AU19" s="21">
        <f t="shared" si="6"/>
        <v>31.28</v>
      </c>
      <c r="AV19" s="12">
        <f t="shared" si="22"/>
        <v>1.8426910709868913</v>
      </c>
      <c r="AW19" s="31">
        <f t="shared" si="23"/>
        <v>4.238449754078534</v>
      </c>
      <c r="AX19" s="31">
        <f t="shared" si="24"/>
        <v>7.8662822130113534</v>
      </c>
      <c r="AY19" s="48">
        <f t="shared" si="25"/>
        <v>3.3381569427086766</v>
      </c>
      <c r="AZ19" s="48">
        <f t="shared" si="26"/>
        <v>9.9595631547107324</v>
      </c>
      <c r="BA19" s="67">
        <f t="shared" si="7"/>
        <v>5.4490286270992367</v>
      </c>
      <c r="BB19" s="63">
        <f t="shared" si="8"/>
        <v>0</v>
      </c>
      <c r="BC19" s="70">
        <f t="shared" si="9"/>
        <v>0</v>
      </c>
      <c r="BD19" s="81">
        <f t="shared" si="10"/>
        <v>0</v>
      </c>
      <c r="BE19" s="84">
        <f t="shared" si="27"/>
        <v>3.8937721435139387</v>
      </c>
      <c r="BF19" s="77">
        <f t="shared" si="28"/>
        <v>4.1594506216318106E-2</v>
      </c>
      <c r="BG19" s="79"/>
      <c r="BH19" s="48">
        <f t="shared" si="31"/>
        <v>0</v>
      </c>
      <c r="BI19" s="90">
        <f t="shared" si="29"/>
        <v>3.8937721435139384E-2</v>
      </c>
      <c r="BJ19" s="86"/>
      <c r="BK19" s="91">
        <f t="shared" si="30"/>
        <v>0</v>
      </c>
    </row>
    <row r="20" spans="1:64" ht="15.75" thickBot="1">
      <c r="A20" s="74" t="s">
        <v>30</v>
      </c>
      <c r="B20" s="5">
        <f>SUM(B6:B19)</f>
        <v>66.3</v>
      </c>
      <c r="C20" s="5">
        <f t="shared" ref="C20:F20" si="32">SUM(C6:C19)</f>
        <v>15.16</v>
      </c>
      <c r="D20" s="5">
        <f t="shared" si="32"/>
        <v>15.48</v>
      </c>
      <c r="E20" s="5">
        <f t="shared" si="32"/>
        <v>11.9</v>
      </c>
      <c r="F20" s="5">
        <f t="shared" si="32"/>
        <v>18.52</v>
      </c>
      <c r="G20" s="60">
        <f>SUM(G6:G19)</f>
        <v>100</v>
      </c>
      <c r="H20" s="5">
        <f>SUM(H6:H19)</f>
        <v>209.62</v>
      </c>
      <c r="I20" s="23">
        <f t="shared" ref="I20:L20" si="33">SUM(I6:I19)</f>
        <v>297.39</v>
      </c>
      <c r="J20" s="23">
        <f t="shared" si="33"/>
        <v>271.84000000000003</v>
      </c>
      <c r="K20" s="23">
        <f t="shared" si="33"/>
        <v>268.19</v>
      </c>
      <c r="L20" s="23">
        <f t="shared" si="33"/>
        <v>254.9</v>
      </c>
      <c r="M20" s="60">
        <f>SUM(M6:M19)</f>
        <v>99.999999999999986</v>
      </c>
      <c r="N20" s="11">
        <f>SUM(N6:N19)</f>
        <v>203.59</v>
      </c>
      <c r="O20" s="29">
        <f t="shared" ref="O20:X20" si="34">SUM(O6:O19)</f>
        <v>191.21</v>
      </c>
      <c r="P20" s="29">
        <f t="shared" si="34"/>
        <v>142.64000000000001</v>
      </c>
      <c r="Q20" s="47">
        <f t="shared" si="34"/>
        <v>163.34999999999997</v>
      </c>
      <c r="R20" s="30">
        <f t="shared" si="34"/>
        <v>164.6</v>
      </c>
      <c r="S20" s="60">
        <f>SUM(S6:S19)</f>
        <v>100.00000000000001</v>
      </c>
      <c r="T20" s="11">
        <f t="shared" si="34"/>
        <v>413.21</v>
      </c>
      <c r="U20" s="29">
        <f t="shared" si="34"/>
        <v>488.59999999999997</v>
      </c>
      <c r="V20" s="29">
        <f t="shared" si="34"/>
        <v>414.48</v>
      </c>
      <c r="W20" s="47">
        <f t="shared" si="34"/>
        <v>431.53999999999996</v>
      </c>
      <c r="X20" s="47">
        <f t="shared" si="34"/>
        <v>419.5</v>
      </c>
      <c r="Y20" s="13">
        <f t="shared" si="15"/>
        <v>100</v>
      </c>
      <c r="Z20" s="40">
        <f t="shared" si="16"/>
        <v>100</v>
      </c>
      <c r="AA20" s="32">
        <f t="shared" si="17"/>
        <v>100</v>
      </c>
      <c r="AB20" s="49">
        <f>W20*100/$W$20</f>
        <v>100.00000000000001</v>
      </c>
      <c r="AC20" s="38">
        <f>X20*100/$X$20</f>
        <v>100</v>
      </c>
      <c r="AD20" s="64">
        <f t="shared" si="1"/>
        <v>100</v>
      </c>
      <c r="AE20" s="35">
        <f>SUM(AE6:AE19)</f>
        <v>170.98</v>
      </c>
      <c r="AF20" s="23">
        <f t="shared" ref="AF20" si="35">SUM(AF6:AF19)</f>
        <v>229.81999999999996</v>
      </c>
      <c r="AG20" s="23">
        <f t="shared" ref="AG20" si="36">SUM(AG6:AG19)</f>
        <v>226.21000000000004</v>
      </c>
      <c r="AH20" s="44">
        <f t="shared" ref="AH20:AI20" si="37">SUM(AH6:AH19)</f>
        <v>206.42000000000002</v>
      </c>
      <c r="AI20" s="24">
        <f t="shared" si="37"/>
        <v>204.01999999999998</v>
      </c>
      <c r="AJ20" s="60">
        <f>SUM(AJ6:AJ19)</f>
        <v>99.999999999999986</v>
      </c>
      <c r="AK20" s="11">
        <f>SUM(AK6:AK19)</f>
        <v>152.45999999999998</v>
      </c>
      <c r="AL20" s="29">
        <f t="shared" ref="AL20" si="38">SUM(AL6:AL19)</f>
        <v>142.25000000000006</v>
      </c>
      <c r="AM20" s="29">
        <f t="shared" ref="AM20:AO20" si="39">SUM(AM6:AM19)</f>
        <v>106.73</v>
      </c>
      <c r="AN20" s="47">
        <f t="shared" si="39"/>
        <v>97.639999999999986</v>
      </c>
      <c r="AO20" s="30">
        <f t="shared" si="39"/>
        <v>110.05000000000001</v>
      </c>
      <c r="AP20" s="60">
        <f>SUM(AP6:AP19)</f>
        <v>100</v>
      </c>
      <c r="AQ20" s="11">
        <f t="shared" ref="AQ20" si="40">SUM(AQ6:AQ19)</f>
        <v>323.43999999999994</v>
      </c>
      <c r="AR20" s="29">
        <f t="shared" ref="AR20" si="41">SUM(AR6:AR19)</f>
        <v>372.06999999999994</v>
      </c>
      <c r="AS20" s="29">
        <f t="shared" ref="AS20:AU20" si="42">SUM(AS6:AS19)</f>
        <v>332.94</v>
      </c>
      <c r="AT20" s="47">
        <f t="shared" si="42"/>
        <v>304.05999999999989</v>
      </c>
      <c r="AU20" s="30">
        <f t="shared" si="42"/>
        <v>314.07000000000005</v>
      </c>
      <c r="AV20" s="13">
        <f>AQ20*100/$AQ$20</f>
        <v>100</v>
      </c>
      <c r="AW20" s="32">
        <f t="shared" si="23"/>
        <v>100</v>
      </c>
      <c r="AX20" s="32">
        <f>AS20*100/$AS$20</f>
        <v>100</v>
      </c>
      <c r="AY20" s="49">
        <f>AT20*100/$AT$20</f>
        <v>100</v>
      </c>
      <c r="AZ20" s="49">
        <f>AU20*100/$AU$20</f>
        <v>100</v>
      </c>
      <c r="BA20" s="68">
        <f t="shared" si="7"/>
        <v>100</v>
      </c>
      <c r="BB20" s="64">
        <f>((SUM(H20:L20)-SUM(AE20:AI20))/SUM(H20:L20))*100</f>
        <v>20.31506828271656</v>
      </c>
      <c r="BC20" s="71">
        <f t="shared" si="9"/>
        <v>29.612082413709413</v>
      </c>
      <c r="BD20" s="76">
        <f t="shared" si="10"/>
        <v>24.027259346753841</v>
      </c>
      <c r="BE20" s="85">
        <f>SUM(BE6:BE19)</f>
        <v>100.00000000000001</v>
      </c>
      <c r="BF20" s="78">
        <f t="shared" si="28"/>
        <v>1</v>
      </c>
      <c r="BG20" s="23"/>
      <c r="BH20" s="49">
        <f>SUM(BH6:BH19)</f>
        <v>3539.11003043249</v>
      </c>
      <c r="BI20" s="87">
        <f>SUM(BI6:BI19)</f>
        <v>1</v>
      </c>
      <c r="BJ20" s="88"/>
      <c r="BK20" s="89">
        <f>SUM(BK7,BK8,BK9,BK11,BK12,BK13,BK14)</f>
        <v>3912.636922736302</v>
      </c>
      <c r="BL20" s="2">
        <f>SUM(BK6:BK19)</f>
        <v>3510.7331430661316</v>
      </c>
    </row>
    <row r="23" spans="1:64">
      <c r="BB23" s="2"/>
    </row>
  </sheetData>
  <dataConsolidate/>
  <mergeCells count="4">
    <mergeCell ref="AE3:AZ3"/>
    <mergeCell ref="A1:BB1"/>
    <mergeCell ref="BB3:BD3"/>
    <mergeCell ref="B3:AC3"/>
  </mergeCells>
  <pageMargins left="0.7" right="0.7" top="0.75" bottom="0.75" header="0.3" footer="0.3"/>
  <pageSetup paperSize="9" orientation="portrait" r:id="rId1"/>
  <ignoredErrors>
    <ignoredError sqref="Z6:Z2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Aurelie</dc:creator>
  <cp:lastModifiedBy> Aurelie</cp:lastModifiedBy>
  <dcterms:created xsi:type="dcterms:W3CDTF">2009-12-09T08:36:12Z</dcterms:created>
  <dcterms:modified xsi:type="dcterms:W3CDTF">2009-12-23T10:52:35Z</dcterms:modified>
</cp:coreProperties>
</file>